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3c94bddd8398e63/Documents/崎山小児科/事務/"/>
    </mc:Choice>
  </mc:AlternateContent>
  <xr:revisionPtr revIDLastSave="14" documentId="8_{A681E24A-D6CF-47C1-BA5D-B892E1370E72}" xr6:coauthVersionLast="47" xr6:coauthVersionMax="47" xr10:uidLastSave="{29E5C482-D1D0-4B71-8E3C-E5527A3EB8BE}"/>
  <bookViews>
    <workbookView xWindow="28680" yWindow="-120" windowWidth="29040" windowHeight="15720" xr2:uid="{00000000-000D-0000-FFFF-FFFF00000000}"/>
  </bookViews>
  <sheets>
    <sheet name="接種間隔確認表（印刷用）" sheetId="2" r:id="rId1"/>
    <sheet name="一覧表" sheetId="4" r:id="rId2"/>
    <sheet name="計算シート" sheetId="1" r:id="rId3"/>
    <sheet name="Sheet3" sheetId="3" r:id="rId4"/>
  </sheets>
  <definedNames>
    <definedName name="_xlnm.Print_Area" localSheetId="0">'接種間隔確認表（印刷用）'!$A$1:$AB$41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I4" i="1"/>
  <c r="G1" i="2" s="1"/>
  <c r="Y18" i="4"/>
  <c r="Y19" i="4" s="1"/>
  <c r="Y17" i="4"/>
  <c r="Y20" i="4" s="1"/>
  <c r="U12" i="1"/>
  <c r="U13" i="1" s="1"/>
  <c r="U11" i="1"/>
  <c r="D15" i="1"/>
  <c r="D15" i="4" s="1"/>
  <c r="U17" i="1"/>
  <c r="U29" i="1"/>
  <c r="Y17" i="1"/>
  <c r="U23" i="1"/>
  <c r="Y18" i="1"/>
  <c r="Y19" i="1" s="1"/>
  <c r="U30" i="1"/>
  <c r="U31" i="1" s="1"/>
  <c r="N7" i="1"/>
  <c r="U24" i="1"/>
  <c r="U25" i="1" s="1"/>
  <c r="U18" i="1"/>
  <c r="U19" i="1" s="1"/>
  <c r="N9" i="1"/>
  <c r="I17" i="1" l="1"/>
  <c r="C17" i="1"/>
  <c r="C17" i="4" s="1"/>
  <c r="I4" i="4"/>
  <c r="C29" i="1"/>
  <c r="G23" i="2"/>
  <c r="C15" i="1"/>
  <c r="C15" i="4" s="1"/>
  <c r="F15" i="4" s="1"/>
  <c r="C23" i="1"/>
  <c r="C23" i="4" s="1"/>
  <c r="C9" i="1"/>
  <c r="C9" i="4" s="1"/>
  <c r="C25" i="1"/>
  <c r="C25" i="4" s="1"/>
  <c r="F25" i="4" s="1"/>
  <c r="C7" i="1"/>
  <c r="C7" i="4" s="1"/>
  <c r="C11" i="1"/>
  <c r="C11" i="4" s="1"/>
  <c r="F11" i="4" s="1"/>
  <c r="C19" i="1"/>
  <c r="C19" i="4" s="1"/>
  <c r="C27" i="1"/>
  <c r="C27" i="4" s="1"/>
  <c r="C13" i="1"/>
  <c r="C13" i="4" s="1"/>
  <c r="F13" i="4" s="1"/>
  <c r="C21" i="1"/>
  <c r="C21" i="4" s="1"/>
  <c r="F21" i="4" s="1"/>
  <c r="Q12" i="1"/>
  <c r="U14" i="1"/>
  <c r="N15" i="1" s="1"/>
  <c r="I33" i="1"/>
  <c r="I34" i="1" s="1"/>
  <c r="I32" i="1"/>
  <c r="U20" i="1"/>
  <c r="N19" i="1" s="1"/>
  <c r="Y20" i="1"/>
  <c r="N21" i="1" s="1"/>
  <c r="U32" i="1"/>
  <c r="N29" i="1" s="1"/>
  <c r="U26" i="1"/>
  <c r="N27" i="1" s="1"/>
  <c r="N25" i="1"/>
  <c r="N23" i="1"/>
  <c r="N11" i="1"/>
  <c r="N13" i="1"/>
  <c r="I23" i="1"/>
  <c r="I23" i="4" s="1"/>
  <c r="F7" i="4" l="1"/>
  <c r="F29" i="1"/>
  <c r="C29" i="4"/>
  <c r="F29" i="4" s="1"/>
  <c r="F9" i="4"/>
  <c r="F19" i="4"/>
  <c r="F17" i="4"/>
  <c r="F27" i="4"/>
  <c r="F23" i="4"/>
  <c r="H38" i="2"/>
  <c r="H16" i="2"/>
  <c r="F21" i="1"/>
  <c r="H12" i="2"/>
  <c r="H34" i="2"/>
  <c r="H27" i="2"/>
  <c r="H5" i="2"/>
  <c r="H6" i="2"/>
  <c r="H28" i="2"/>
  <c r="H4" i="2"/>
  <c r="H26" i="2"/>
  <c r="H13" i="2"/>
  <c r="H35" i="2"/>
  <c r="F27" i="1"/>
  <c r="H15" i="2"/>
  <c r="H37" i="2"/>
  <c r="F15" i="1"/>
  <c r="H8" i="2"/>
  <c r="H30" i="2"/>
  <c r="F19" i="1"/>
  <c r="H33" i="2"/>
  <c r="H11" i="2"/>
  <c r="H9" i="2"/>
  <c r="H31" i="2"/>
  <c r="I35" i="1"/>
  <c r="I15" i="1" s="1"/>
  <c r="I15" i="4" s="1"/>
  <c r="Q13" i="1"/>
  <c r="Q16" i="1" s="1"/>
  <c r="I50" i="1"/>
  <c r="I51" i="1"/>
  <c r="I52" i="1" s="1"/>
  <c r="I44" i="1"/>
  <c r="I45" i="1"/>
  <c r="I46" i="1" s="1"/>
  <c r="O38" i="1"/>
  <c r="O39" i="1"/>
  <c r="O40" i="1" s="1"/>
  <c r="I38" i="1"/>
  <c r="I39" i="1"/>
  <c r="I40" i="1" s="1"/>
  <c r="J4" i="1"/>
  <c r="S23" i="2" s="1"/>
  <c r="I7" i="1"/>
  <c r="I7" i="4" s="1"/>
  <c r="I9" i="1"/>
  <c r="I9" i="4" s="1"/>
  <c r="I17" i="4"/>
  <c r="I25" i="1"/>
  <c r="I25" i="4" s="1"/>
  <c r="I11" i="1"/>
  <c r="I11" i="4" s="1"/>
  <c r="I13" i="1"/>
  <c r="I13" i="4" s="1"/>
  <c r="J4" i="4" l="1"/>
  <c r="S1" i="2"/>
  <c r="H19" i="2"/>
  <c r="H41" i="2"/>
  <c r="D25" i="1"/>
  <c r="D25" i="4" s="1"/>
  <c r="F25" i="1"/>
  <c r="D11" i="1"/>
  <c r="D11" i="4" s="1"/>
  <c r="F11" i="1"/>
  <c r="D13" i="1"/>
  <c r="D13" i="4" s="1"/>
  <c r="F13" i="1"/>
  <c r="D17" i="1"/>
  <c r="D17" i="4" s="1"/>
  <c r="F17" i="1"/>
  <c r="D23" i="1"/>
  <c r="D23" i="4" s="1"/>
  <c r="F23" i="1"/>
  <c r="D9" i="1"/>
  <c r="D9" i="4" s="1"/>
  <c r="F9" i="1"/>
  <c r="D7" i="1"/>
  <c r="D7" i="4" s="1"/>
  <c r="F7" i="1"/>
  <c r="P10" i="1"/>
  <c r="R10" i="1"/>
  <c r="O41" i="1"/>
  <c r="I21" i="1" s="1"/>
  <c r="I21" i="4" s="1"/>
  <c r="I53" i="1"/>
  <c r="I29" i="1" s="1"/>
  <c r="I29" i="4" s="1"/>
  <c r="I47" i="1"/>
  <c r="I27" i="1" s="1"/>
  <c r="I27" i="4" s="1"/>
  <c r="I41" i="1"/>
  <c r="I19" i="1" s="1"/>
  <c r="I19" i="4" s="1"/>
  <c r="D19" i="1" l="1"/>
  <c r="D19" i="4" s="1"/>
  <c r="D27" i="1" l="1"/>
  <c r="D27" i="4" s="1"/>
  <c r="D29" i="1"/>
  <c r="D29" i="4" s="1"/>
  <c r="D21" i="1"/>
  <c r="D21" i="4" s="1"/>
</calcChain>
</file>

<file path=xl/sharedStrings.xml><?xml version="1.0" encoding="utf-8"?>
<sst xmlns="http://schemas.openxmlformats.org/spreadsheetml/2006/main" count="254" uniqueCount="98">
  <si>
    <t>今日の日付</t>
    <rPh sb="0" eb="2">
      <t>キョウ</t>
    </rPh>
    <rPh sb="3" eb="5">
      <t>ヒヅケ</t>
    </rPh>
    <phoneticPr fontId="2"/>
  </si>
  <si>
    <t>4週間後</t>
    <rPh sb="1" eb="4">
      <t>シュウカンゴ</t>
    </rPh>
    <phoneticPr fontId="2"/>
  </si>
  <si>
    <t>基準となる日付</t>
    <rPh sb="0" eb="2">
      <t>キジュン</t>
    </rPh>
    <rPh sb="5" eb="7">
      <t>ヒヅケ</t>
    </rPh>
    <phoneticPr fontId="2"/>
  </si>
  <si>
    <t>１週間後</t>
    <rPh sb="1" eb="4">
      <t>シュウカンゴ</t>
    </rPh>
    <phoneticPr fontId="2"/>
  </si>
  <si>
    <t>3週間後</t>
    <rPh sb="1" eb="3">
      <t>シュウカン</t>
    </rPh>
    <rPh sb="3" eb="4">
      <t>ゴ</t>
    </rPh>
    <phoneticPr fontId="2"/>
  </si>
  <si>
    <t>3週間後</t>
    <rPh sb="1" eb="4">
      <t>シュウカンゴ</t>
    </rPh>
    <phoneticPr fontId="2"/>
  </si>
  <si>
    <t>2０週間後</t>
    <rPh sb="2" eb="4">
      <t>シュウカン</t>
    </rPh>
    <rPh sb="4" eb="5">
      <t>ゴ</t>
    </rPh>
    <phoneticPr fontId="2"/>
  </si>
  <si>
    <t>24週間後</t>
    <rPh sb="2" eb="3">
      <t>シュウ</t>
    </rPh>
    <rPh sb="3" eb="4">
      <t>カン</t>
    </rPh>
    <rPh sb="4" eb="5">
      <t>ゴ</t>
    </rPh>
    <phoneticPr fontId="2"/>
  </si>
  <si>
    <t>20週間後</t>
    <rPh sb="2" eb="3">
      <t>シュウ</t>
    </rPh>
    <rPh sb="3" eb="4">
      <t>カン</t>
    </rPh>
    <rPh sb="4" eb="5">
      <t>ゴ</t>
    </rPh>
    <phoneticPr fontId="2"/>
  </si>
  <si>
    <t>７か月後</t>
    <rPh sb="2" eb="3">
      <t>ゲツ</t>
    </rPh>
    <rPh sb="3" eb="4">
      <t>ゴ</t>
    </rPh>
    <phoneticPr fontId="2"/>
  </si>
  <si>
    <t>６か月後</t>
    <rPh sb="2" eb="3">
      <t>ゲツ</t>
    </rPh>
    <rPh sb="3" eb="4">
      <t>ゴ</t>
    </rPh>
    <phoneticPr fontId="2"/>
  </si>
  <si>
    <t>週</t>
    <rPh sb="0" eb="1">
      <t>シュウ</t>
    </rPh>
    <phoneticPr fontId="2"/>
  </si>
  <si>
    <t>日</t>
    <rPh sb="0" eb="1">
      <t>ヒ</t>
    </rPh>
    <phoneticPr fontId="2"/>
  </si>
  <si>
    <t>日数</t>
    <rPh sb="0" eb="2">
      <t>ニッスウ</t>
    </rPh>
    <phoneticPr fontId="2"/>
  </si>
  <si>
    <t>2週間後</t>
    <rPh sb="1" eb="4">
      <t>シュウカンゴ</t>
    </rPh>
    <phoneticPr fontId="2"/>
  </si>
  <si>
    <t>６０日後</t>
    <rPh sb="2" eb="3">
      <t>ヒ</t>
    </rPh>
    <rPh sb="3" eb="4">
      <t>ゴ</t>
    </rPh>
    <phoneticPr fontId="2"/>
  </si>
  <si>
    <t>2か月後</t>
    <rPh sb="2" eb="4">
      <t>ゲツゴ</t>
    </rPh>
    <phoneticPr fontId="2"/>
  </si>
  <si>
    <t>60日後</t>
    <rPh sb="2" eb="3">
      <t>ヒ</t>
    </rPh>
    <rPh sb="3" eb="4">
      <t>ゴ</t>
    </rPh>
    <phoneticPr fontId="2"/>
  </si>
  <si>
    <t>「DATE」</t>
  </si>
  <si>
    <t>「DATE」</t>
    <phoneticPr fontId="2"/>
  </si>
  <si>
    <t>「EDATE」</t>
  </si>
  <si>
    <t>「EDATE」</t>
    <phoneticPr fontId="2"/>
  </si>
  <si>
    <t>翌月初日</t>
    <rPh sb="0" eb="2">
      <t>ヨクゲツ</t>
    </rPh>
    <rPh sb="2" eb="4">
      <t>ショニチ</t>
    </rPh>
    <phoneticPr fontId="2"/>
  </si>
  <si>
    <t>適正値</t>
    <rPh sb="0" eb="3">
      <t>テキセイチ</t>
    </rPh>
    <phoneticPr fontId="2"/>
  </si>
  <si>
    <t>翌月初日</t>
    <rPh sb="0" eb="4">
      <t>ヨクゲツショニチ</t>
    </rPh>
    <phoneticPr fontId="2"/>
  </si>
  <si>
    <t>適正値</t>
    <rPh sb="0" eb="3">
      <t>テキセイアタイ</t>
    </rPh>
    <phoneticPr fontId="2"/>
  </si>
  <si>
    <t>3か月後</t>
    <rPh sb="2" eb="4">
      <t>ゲツゴ</t>
    </rPh>
    <phoneticPr fontId="2"/>
  </si>
  <si>
    <t>翌月初日</t>
  </si>
  <si>
    <t>適正値</t>
  </si>
  <si>
    <t>1日繰延</t>
  </si>
  <si>
    <t>1日繰延</t>
    <rPh sb="1" eb="2">
      <t>ヒ</t>
    </rPh>
    <rPh sb="2" eb="3">
      <t>ク</t>
    </rPh>
    <rPh sb="3" eb="4">
      <t>ノ</t>
    </rPh>
    <phoneticPr fontId="2"/>
  </si>
  <si>
    <t>本日の2か月後</t>
    <rPh sb="0" eb="2">
      <t>ホンジツ</t>
    </rPh>
    <phoneticPr fontId="2"/>
  </si>
  <si>
    <t>本日の6か月後</t>
    <rPh sb="0" eb="2">
      <t>ホンジツ</t>
    </rPh>
    <phoneticPr fontId="2"/>
  </si>
  <si>
    <t>本日の7か月後</t>
    <rPh sb="0" eb="2">
      <t>ホンジツ</t>
    </rPh>
    <phoneticPr fontId="2"/>
  </si>
  <si>
    <t>本日の3か月後</t>
    <rPh sb="0" eb="2">
      <t>ホンジツ</t>
    </rPh>
    <phoneticPr fontId="2"/>
  </si>
  <si>
    <t>指定日の2か月後</t>
    <rPh sb="0" eb="3">
      <t>シテイヒ</t>
    </rPh>
    <rPh sb="6" eb="8">
      <t>ゲツゴ</t>
    </rPh>
    <phoneticPr fontId="2"/>
  </si>
  <si>
    <t>指定日の6か月後</t>
    <rPh sb="0" eb="2">
      <t>シテイ</t>
    </rPh>
    <rPh sb="2" eb="3">
      <t>ヒ</t>
    </rPh>
    <phoneticPr fontId="2"/>
  </si>
  <si>
    <t>指定日の7か月後</t>
    <rPh sb="0" eb="3">
      <t>シテイヒ</t>
    </rPh>
    <phoneticPr fontId="2"/>
  </si>
  <si>
    <t>指定日の3か月後</t>
    <rPh sb="0" eb="3">
      <t>シテイヒ</t>
    </rPh>
    <phoneticPr fontId="2"/>
  </si>
  <si>
    <t>←</t>
    <phoneticPr fontId="2"/>
  </si>
  <si>
    <t>ここに生年月日を入れると</t>
    <rPh sb="3" eb="5">
      <t>セイネン</t>
    </rPh>
    <rPh sb="5" eb="7">
      <t>ガッピ</t>
    </rPh>
    <rPh sb="8" eb="9">
      <t>イ</t>
    </rPh>
    <phoneticPr fontId="2"/>
  </si>
  <si>
    <t>1か月後</t>
    <rPh sb="2" eb="4">
      <t>ゲツゴ</t>
    </rPh>
    <phoneticPr fontId="2"/>
  </si>
  <si>
    <t>本日の1か月後</t>
    <rPh sb="0" eb="2">
      <t>ホンジツ</t>
    </rPh>
    <rPh sb="5" eb="7">
      <t>ゲツゴ</t>
    </rPh>
    <phoneticPr fontId="2"/>
  </si>
  <si>
    <t>過剰な日数分だけ翌月に先送りになる</t>
    <rPh sb="0" eb="2">
      <t>カジョウ</t>
    </rPh>
    <rPh sb="3" eb="5">
      <t>ニッスウ</t>
    </rPh>
    <rPh sb="5" eb="6">
      <t>ブン</t>
    </rPh>
    <rPh sb="8" eb="10">
      <t>ヨクゲツ</t>
    </rPh>
    <rPh sb="11" eb="13">
      <t>サキオク</t>
    </rPh>
    <phoneticPr fontId="2"/>
  </si>
  <si>
    <t>該当日がなければ月末になる</t>
    <rPh sb="0" eb="2">
      <t>ガイトウ</t>
    </rPh>
    <rPh sb="2" eb="3">
      <t>ヒ</t>
    </rPh>
    <rPh sb="8" eb="10">
      <t>ゲツマツ</t>
    </rPh>
    <phoneticPr fontId="2"/>
  </si>
  <si>
    <t>該当日がなければ翌月初日が適正</t>
    <rPh sb="0" eb="3">
      <t>ガイトウヒ</t>
    </rPh>
    <rPh sb="8" eb="10">
      <t>ヨクゲツ</t>
    </rPh>
    <rPh sb="10" eb="12">
      <t>ショニチ</t>
    </rPh>
    <rPh sb="13" eb="15">
      <t>テキセイ</t>
    </rPh>
    <phoneticPr fontId="2"/>
  </si>
  <si>
    <t>指定日の1か月後</t>
    <rPh sb="0" eb="3">
      <t>シテイヒ</t>
    </rPh>
    <phoneticPr fontId="2"/>
  </si>
  <si>
    <t>必要な間隔</t>
    <rPh sb="0" eb="2">
      <t>ヒツヨウ</t>
    </rPh>
    <rPh sb="3" eb="5">
      <t>カンカク</t>
    </rPh>
    <phoneticPr fontId="2"/>
  </si>
  <si>
    <t>までに接種済</t>
    <rPh sb="3" eb="5">
      <t>セッシュ</t>
    </rPh>
    <rPh sb="5" eb="6">
      <t>スミ</t>
    </rPh>
    <phoneticPr fontId="2"/>
  </si>
  <si>
    <t>を含めて</t>
  </si>
  <si>
    <t>を含めて</t>
    <rPh sb="1" eb="2">
      <t>フク</t>
    </rPh>
    <phoneticPr fontId="2"/>
  </si>
  <si>
    <t>から接種可能</t>
    <rPh sb="2" eb="4">
      <t>セッシュ</t>
    </rPh>
    <rPh sb="4" eb="6">
      <t>カノウ</t>
    </rPh>
    <phoneticPr fontId="2"/>
  </si>
  <si>
    <t>2週間</t>
    <rPh sb="1" eb="3">
      <t>シュウカン</t>
    </rPh>
    <phoneticPr fontId="2"/>
  </si>
  <si>
    <t>3週間（20日以上）</t>
    <rPh sb="6" eb="7">
      <t>ヒ</t>
    </rPh>
    <rPh sb="7" eb="9">
      <t>イジョウ</t>
    </rPh>
    <phoneticPr fontId="2"/>
  </si>
  <si>
    <t>1か月</t>
    <rPh sb="2" eb="3">
      <t>ゲツ</t>
    </rPh>
    <phoneticPr fontId="2"/>
  </si>
  <si>
    <t>2か月</t>
    <rPh sb="2" eb="3">
      <t>ゲツ</t>
    </rPh>
    <phoneticPr fontId="2"/>
  </si>
  <si>
    <t>3か月</t>
    <rPh sb="2" eb="3">
      <t>ゲツ</t>
    </rPh>
    <phoneticPr fontId="2"/>
  </si>
  <si>
    <t>24週間</t>
    <phoneticPr fontId="2"/>
  </si>
  <si>
    <t>６か月</t>
    <phoneticPr fontId="2"/>
  </si>
  <si>
    <t>７か月</t>
    <phoneticPr fontId="2"/>
  </si>
  <si>
    <t>4週間（27日以上）</t>
    <rPh sb="6" eb="7">
      <t>ヒ</t>
    </rPh>
    <rPh sb="7" eb="9">
      <t>イジョウ</t>
    </rPh>
    <phoneticPr fontId="2"/>
  </si>
  <si>
    <t>60日以上</t>
    <rPh sb="2" eb="3">
      <t>ニチ</t>
    </rPh>
    <rPh sb="3" eb="5">
      <t>イジョウ</t>
    </rPh>
    <phoneticPr fontId="2"/>
  </si>
  <si>
    <t>20週間（139日以上）</t>
    <rPh sb="8" eb="9">
      <t>ヒ</t>
    </rPh>
    <rPh sb="9" eb="11">
      <t>イジョウ</t>
    </rPh>
    <phoneticPr fontId="2"/>
  </si>
  <si>
    <t>１週間（6日以上）</t>
    <rPh sb="5" eb="6">
      <t>ヒ</t>
    </rPh>
    <rPh sb="6" eb="8">
      <t>イジョウ</t>
    </rPh>
    <phoneticPr fontId="2"/>
  </si>
  <si>
    <t>60日前</t>
    <rPh sb="2" eb="3">
      <t>ヒ</t>
    </rPh>
    <rPh sb="3" eb="4">
      <t>マエ</t>
    </rPh>
    <phoneticPr fontId="2"/>
  </si>
  <si>
    <t>2か月前</t>
    <rPh sb="2" eb="3">
      <t>ゲツ</t>
    </rPh>
    <rPh sb="3" eb="4">
      <t>マエ</t>
    </rPh>
    <phoneticPr fontId="2"/>
  </si>
  <si>
    <t>3か月前</t>
    <rPh sb="2" eb="3">
      <t>ゲツ</t>
    </rPh>
    <rPh sb="3" eb="4">
      <t>マエ</t>
    </rPh>
    <phoneticPr fontId="2"/>
  </si>
  <si>
    <t>20週（139日）前</t>
    <rPh sb="2" eb="3">
      <t>シュウ</t>
    </rPh>
    <rPh sb="7" eb="8">
      <t>ヒ</t>
    </rPh>
    <rPh sb="9" eb="10">
      <t>マエ</t>
    </rPh>
    <phoneticPr fontId="2"/>
  </si>
  <si>
    <t>6か月前</t>
    <rPh sb="2" eb="3">
      <t>ゲツ</t>
    </rPh>
    <rPh sb="3" eb="4">
      <t>マエ</t>
    </rPh>
    <phoneticPr fontId="2"/>
  </si>
  <si>
    <t>7か月前</t>
    <rPh sb="2" eb="3">
      <t>ゲツ</t>
    </rPh>
    <rPh sb="3" eb="4">
      <t>マエ</t>
    </rPh>
    <phoneticPr fontId="2"/>
  </si>
  <si>
    <t>本日</t>
    <rPh sb="0" eb="2">
      <t>ホンジツ</t>
    </rPh>
    <phoneticPr fontId="2"/>
  </si>
  <si>
    <t>1か月前</t>
    <rPh sb="2" eb="3">
      <t>ゲツ</t>
    </rPh>
    <rPh sb="3" eb="4">
      <t>マエ</t>
    </rPh>
    <phoneticPr fontId="2"/>
  </si>
  <si>
    <t>（対象ワクチン例）</t>
    <rPh sb="1" eb="3">
      <t>タイショウ</t>
    </rPh>
    <rPh sb="7" eb="8">
      <t>レイ</t>
    </rPh>
    <phoneticPr fontId="2"/>
  </si>
  <si>
    <t>日本脳炎1期初回免疫</t>
    <rPh sb="0" eb="2">
      <t>ニホン</t>
    </rPh>
    <rPh sb="2" eb="4">
      <t>ノウエン</t>
    </rPh>
    <rPh sb="5" eb="6">
      <t>キ</t>
    </rPh>
    <rPh sb="6" eb="8">
      <t>ショカイ</t>
    </rPh>
    <rPh sb="8" eb="10">
      <t>メンエキ</t>
    </rPh>
    <phoneticPr fontId="2"/>
  </si>
  <si>
    <t>5種混合1期初回免疫</t>
    <rPh sb="1" eb="2">
      <t>シュ</t>
    </rPh>
    <rPh sb="2" eb="4">
      <t>コンゴウ</t>
    </rPh>
    <rPh sb="5" eb="6">
      <t>キ</t>
    </rPh>
    <rPh sb="6" eb="8">
      <t>ショカイ</t>
    </rPh>
    <rPh sb="8" eb="10">
      <t>メンエキ</t>
    </rPh>
    <phoneticPr fontId="2"/>
  </si>
  <si>
    <t>注射生ワクチン相互、肺炎球菌初回</t>
    <rPh sb="0" eb="2">
      <t>チュウシャ</t>
    </rPh>
    <rPh sb="2" eb="3">
      <t>ナマ</t>
    </rPh>
    <rPh sb="7" eb="9">
      <t>ソウゴ</t>
    </rPh>
    <rPh sb="10" eb="12">
      <t>ハイエン</t>
    </rPh>
    <rPh sb="12" eb="14">
      <t>キュウキン</t>
    </rPh>
    <rPh sb="14" eb="16">
      <t>ショカイ</t>
    </rPh>
    <phoneticPr fontId="2"/>
  </si>
  <si>
    <t>ロタワクチン、B型肝炎など</t>
    <rPh sb="8" eb="9">
      <t>カタ</t>
    </rPh>
    <rPh sb="9" eb="11">
      <t>カンエン</t>
    </rPh>
    <phoneticPr fontId="2"/>
  </si>
  <si>
    <t>肺炎球菌追加（1歳以上）</t>
    <rPh sb="0" eb="2">
      <t>ハイエン</t>
    </rPh>
    <rPh sb="2" eb="4">
      <t>キュウキン</t>
    </rPh>
    <rPh sb="4" eb="6">
      <t>ツイカ</t>
    </rPh>
    <rPh sb="8" eb="9">
      <t>サイ</t>
    </rPh>
    <rPh sb="9" eb="11">
      <t>イジョウ</t>
    </rPh>
    <phoneticPr fontId="2"/>
  </si>
  <si>
    <t>B型肝炎定期接種1回目から3回目まで</t>
    <rPh sb="1" eb="2">
      <t>カタ</t>
    </rPh>
    <rPh sb="2" eb="4">
      <t>カンエン</t>
    </rPh>
    <rPh sb="4" eb="6">
      <t>テイキ</t>
    </rPh>
    <rPh sb="6" eb="8">
      <t>セッシュ</t>
    </rPh>
    <rPh sb="9" eb="11">
      <t>カイメ</t>
    </rPh>
    <rPh sb="14" eb="16">
      <t>カイメ</t>
    </rPh>
    <phoneticPr fontId="2"/>
  </si>
  <si>
    <t>Hibワクチン追加免疫（初回免疫終了後）</t>
    <rPh sb="7" eb="9">
      <t>ツイカ</t>
    </rPh>
    <rPh sb="9" eb="11">
      <t>メンエキ</t>
    </rPh>
    <rPh sb="12" eb="14">
      <t>ショカイ</t>
    </rPh>
    <rPh sb="14" eb="16">
      <t>メンエキ</t>
    </rPh>
    <rPh sb="16" eb="19">
      <t>シュウリョウゴ</t>
    </rPh>
    <phoneticPr fontId="2"/>
  </si>
  <si>
    <t>HPVワクチン2回目など＊</t>
    <rPh sb="8" eb="10">
      <t>カイメ</t>
    </rPh>
    <phoneticPr fontId="2"/>
  </si>
  <si>
    <t>HPVワクチン＊</t>
    <phoneticPr fontId="2"/>
  </si>
  <si>
    <t>水痘2回目、HPVワクチン＊</t>
    <rPh sb="0" eb="2">
      <t>スイトウ</t>
    </rPh>
    <rPh sb="3" eb="5">
      <t>カイメ</t>
    </rPh>
    <phoneticPr fontId="2"/>
  </si>
  <si>
    <t>５種混合ワクチン追加、HPVワクチン＊</t>
    <rPh sb="1" eb="2">
      <t>シュ</t>
    </rPh>
    <rPh sb="2" eb="4">
      <t>コンゴウ</t>
    </rPh>
    <rPh sb="8" eb="10">
      <t>ツイカ</t>
    </rPh>
    <phoneticPr fontId="2"/>
  </si>
  <si>
    <t>＊HPVワクチンは変則的な接種間隔に注意が必要</t>
    <rPh sb="9" eb="12">
      <t>ヘンソクテキ</t>
    </rPh>
    <rPh sb="13" eb="15">
      <t>セッシュ</t>
    </rPh>
    <rPh sb="15" eb="17">
      <t>カンカク</t>
    </rPh>
    <rPh sb="18" eb="20">
      <t>チュウイ</t>
    </rPh>
    <rPh sb="21" eb="23">
      <t>ヒツヨウ</t>
    </rPh>
    <phoneticPr fontId="2"/>
  </si>
  <si>
    <t>＊HPVワクチンは変則的な接種間隔に注意が必要</t>
    <rPh sb="18" eb="20">
      <t>チュウイ</t>
    </rPh>
    <rPh sb="21" eb="23">
      <t>ヒツヨウ</t>
    </rPh>
    <phoneticPr fontId="2"/>
  </si>
  <si>
    <t>今日から4週間後</t>
    <rPh sb="0" eb="2">
      <t>キョウ</t>
    </rPh>
    <rPh sb="5" eb="7">
      <t>シュウカン</t>
    </rPh>
    <rPh sb="7" eb="8">
      <t>ゴ</t>
    </rPh>
    <phoneticPr fontId="2"/>
  </si>
  <si>
    <t>今日から4週間後</t>
    <rPh sb="0" eb="2">
      <t>キョウ</t>
    </rPh>
    <rPh sb="5" eb="8">
      <t>シュウカンゴ</t>
    </rPh>
    <phoneticPr fontId="2"/>
  </si>
  <si>
    <t>半角数字で○○○○/○/○○
（西暦年/月/日）</t>
    <rPh sb="0" eb="2">
      <t>ハンカク</t>
    </rPh>
    <rPh sb="2" eb="4">
      <t>スウジ</t>
    </rPh>
    <rPh sb="16" eb="18">
      <t>セイレキ</t>
    </rPh>
    <rPh sb="18" eb="19">
      <t>ネン</t>
    </rPh>
    <rPh sb="20" eb="21">
      <t>ツキ</t>
    </rPh>
    <rPh sb="22" eb="23">
      <t>ヒ</t>
    </rPh>
    <phoneticPr fontId="2"/>
  </si>
  <si>
    <t>今日は基準となる日付より</t>
    <rPh sb="0" eb="2">
      <t>キョウ</t>
    </rPh>
    <rPh sb="3" eb="5">
      <t>キジュン</t>
    </rPh>
    <rPh sb="8" eb="10">
      <t>ヒヅケ</t>
    </rPh>
    <phoneticPr fontId="2"/>
  </si>
  <si>
    <t>この日までに接種済</t>
    <rPh sb="2" eb="3">
      <t>ヒ</t>
    </rPh>
    <rPh sb="6" eb="8">
      <t>セッシュ</t>
    </rPh>
    <rPh sb="8" eb="9">
      <t>スミ</t>
    </rPh>
    <phoneticPr fontId="2"/>
  </si>
  <si>
    <t>この日までに接種済</t>
    <rPh sb="2" eb="3">
      <t>ヒ</t>
    </rPh>
    <rPh sb="6" eb="9">
      <t>セッシュスミ</t>
    </rPh>
    <phoneticPr fontId="2"/>
  </si>
  <si>
    <t>1週間(6日)前</t>
    <rPh sb="1" eb="3">
      <t>シュウカン</t>
    </rPh>
    <rPh sb="5" eb="6">
      <t>ヒ</t>
    </rPh>
    <rPh sb="7" eb="8">
      <t>マエ</t>
    </rPh>
    <phoneticPr fontId="2"/>
  </si>
  <si>
    <t>3週間(20日)前</t>
    <rPh sb="1" eb="3">
      <t>シュウカン</t>
    </rPh>
    <rPh sb="6" eb="7">
      <t>ヒ</t>
    </rPh>
    <rPh sb="8" eb="9">
      <t>マエ</t>
    </rPh>
    <phoneticPr fontId="2"/>
  </si>
  <si>
    <t>４週間(27日)前</t>
    <rPh sb="1" eb="3">
      <t>シュウカン</t>
    </rPh>
    <rPh sb="6" eb="7">
      <t>ヒ</t>
    </rPh>
    <rPh sb="8" eb="9">
      <t>マエ</t>
    </rPh>
    <phoneticPr fontId="2"/>
  </si>
  <si>
    <t>1週間(6日)前</t>
    <phoneticPr fontId="2"/>
  </si>
  <si>
    <t>3週間(20日)前</t>
    <phoneticPr fontId="2"/>
  </si>
  <si>
    <t>４週間(27日)前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</si>
</sst>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[$-F800]dddd\,\ mmmm\ dd\,\ yyyy"/>
    <numFmt numFmtId="178" formatCode="yyyy&quot;年&quot;m&quot;月&quot;d&quot;日&quot;;@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theme="3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rgb="FF00B05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1"/>
      <color rgb="FF00B0F0"/>
      <name val="ＭＳ Ｐゴシック"/>
      <family val="3"/>
      <charset val="128"/>
      <scheme val="minor"/>
    </font>
    <font>
      <sz val="11"/>
      <color rgb="FF00B0F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8"/>
      <color theme="0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FD9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12" fillId="2" borderId="2" xfId="0" applyFont="1" applyFill="1" applyBorder="1">
      <alignment vertical="center"/>
    </xf>
    <xf numFmtId="177" fontId="11" fillId="2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0" fillId="0" borderId="6" xfId="0" applyBorder="1">
      <alignment vertical="center"/>
    </xf>
    <xf numFmtId="177" fontId="0" fillId="0" borderId="0" xfId="0" applyNumberFormat="1">
      <alignment vertical="center"/>
    </xf>
    <xf numFmtId="0" fontId="12" fillId="2" borderId="0" xfId="0" applyFont="1" applyFill="1">
      <alignment vertical="center"/>
    </xf>
    <xf numFmtId="177" fontId="11" fillId="2" borderId="0" xfId="0" applyNumberFormat="1" applyFont="1" applyFill="1" applyAlignment="1">
      <alignment horizontal="center" vertical="center"/>
    </xf>
    <xf numFmtId="0" fontId="13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176" fontId="4" fillId="0" borderId="5" xfId="0" applyNumberFormat="1" applyFont="1" applyBorder="1">
      <alignment vertical="center"/>
    </xf>
    <xf numFmtId="176" fontId="15" fillId="0" borderId="0" xfId="0" applyNumberFormat="1" applyFont="1" applyAlignment="1">
      <alignment horizontal="center" vertical="center"/>
    </xf>
    <xf numFmtId="0" fontId="16" fillId="0" borderId="0" xfId="0" applyFont="1">
      <alignment vertical="center"/>
    </xf>
    <xf numFmtId="176" fontId="15" fillId="0" borderId="5" xfId="0" applyNumberFormat="1" applyFont="1" applyBorder="1" applyAlignment="1">
      <alignment horizontal="center" vertical="center"/>
    </xf>
    <xf numFmtId="0" fontId="13" fillId="0" borderId="7" xfId="0" applyFont="1" applyBorder="1">
      <alignment vertical="center"/>
    </xf>
    <xf numFmtId="0" fontId="13" fillId="0" borderId="6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8" xfId="0" applyFont="1" applyBorder="1">
      <alignment vertical="center"/>
    </xf>
    <xf numFmtId="0" fontId="17" fillId="0" borderId="0" xfId="0" applyFont="1">
      <alignment vertical="center"/>
    </xf>
    <xf numFmtId="178" fontId="17" fillId="0" borderId="0" xfId="0" applyNumberFormat="1" applyFont="1" applyAlignment="1">
      <alignment horizontal="left" vertical="center"/>
    </xf>
    <xf numFmtId="0" fontId="19" fillId="0" borderId="0" xfId="0" applyFont="1">
      <alignment vertical="center"/>
    </xf>
    <xf numFmtId="178" fontId="19" fillId="0" borderId="0" xfId="0" applyNumberFormat="1" applyFont="1" applyAlignment="1">
      <alignment horizontal="left" vertical="center"/>
    </xf>
    <xf numFmtId="0" fontId="2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4" fontId="9" fillId="0" borderId="0" xfId="0" applyNumberFormat="1" applyFont="1">
      <alignment vertical="center"/>
    </xf>
    <xf numFmtId="176" fontId="9" fillId="0" borderId="0" xfId="0" applyNumberFormat="1" applyFont="1">
      <alignment vertical="center"/>
    </xf>
    <xf numFmtId="176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0" borderId="9" xfId="0" applyFont="1" applyBorder="1">
      <alignment vertical="center"/>
    </xf>
    <xf numFmtId="0" fontId="5" fillId="0" borderId="0" xfId="0" applyFont="1" applyAlignment="1">
      <alignment horizontal="right" vertical="center" wrapText="1"/>
    </xf>
    <xf numFmtId="14" fontId="4" fillId="0" borderId="0" xfId="0" applyNumberFormat="1" applyFont="1">
      <alignment vertical="center"/>
    </xf>
    <xf numFmtId="14" fontId="4" fillId="0" borderId="0" xfId="0" applyNumberFormat="1" applyFont="1" applyProtection="1">
      <alignment vertical="center"/>
      <protection locked="0"/>
    </xf>
    <xf numFmtId="0" fontId="10" fillId="0" borderId="0" xfId="0" applyFont="1">
      <alignment vertical="center"/>
    </xf>
    <xf numFmtId="176" fontId="1" fillId="0" borderId="0" xfId="0" applyNumberFormat="1" applyFont="1">
      <alignment vertical="center"/>
    </xf>
    <xf numFmtId="14" fontId="1" fillId="0" borderId="0" xfId="0" applyNumberFormat="1" applyFo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176" fontId="23" fillId="0" borderId="0" xfId="0" applyNumberFormat="1" applyFont="1">
      <alignment vertical="center"/>
    </xf>
    <xf numFmtId="176" fontId="23" fillId="0" borderId="0" xfId="0" applyNumberFormat="1" applyFont="1" applyAlignment="1">
      <alignment horizontal="center" vertical="center"/>
    </xf>
    <xf numFmtId="177" fontId="23" fillId="0" borderId="0" xfId="0" applyNumberFormat="1" applyFont="1">
      <alignment vertical="center"/>
    </xf>
    <xf numFmtId="177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24" fillId="0" borderId="0" xfId="0" applyFont="1">
      <alignment vertical="center"/>
    </xf>
    <xf numFmtId="177" fontId="25" fillId="0" borderId="0" xfId="0" applyNumberFormat="1" applyFont="1" applyAlignment="1">
      <alignment horizontal="center" vertical="center"/>
    </xf>
    <xf numFmtId="14" fontId="26" fillId="0" borderId="0" xfId="0" applyNumberFormat="1" applyFont="1">
      <alignment vertical="center"/>
    </xf>
    <xf numFmtId="14" fontId="26" fillId="0" borderId="0" xfId="0" applyNumberFormat="1" applyFont="1" applyProtection="1">
      <alignment vertical="center"/>
      <protection locked="0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176" fontId="26" fillId="0" borderId="0" xfId="0" applyNumberFormat="1" applyFont="1">
      <alignment vertical="center"/>
    </xf>
    <xf numFmtId="176" fontId="26" fillId="0" borderId="0" xfId="0" applyNumberFormat="1" applyFont="1" applyAlignment="1">
      <alignment horizontal="center" vertical="center"/>
    </xf>
    <xf numFmtId="178" fontId="19" fillId="0" borderId="0" xfId="0" applyNumberFormat="1" applyFont="1" applyAlignment="1">
      <alignment horizontal="left" vertical="center"/>
    </xf>
    <xf numFmtId="0" fontId="21" fillId="0" borderId="0" xfId="0" applyFont="1">
      <alignment vertical="center"/>
    </xf>
    <xf numFmtId="177" fontId="2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177" fontId="12" fillId="2" borderId="0" xfId="0" applyNumberFormat="1" applyFont="1" applyFill="1" applyAlignment="1">
      <alignment horizontal="center" vertical="center"/>
    </xf>
    <xf numFmtId="177" fontId="12" fillId="2" borderId="0" xfId="0" applyNumberFormat="1" applyFont="1" applyFill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7FD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2"/>
  <sheetViews>
    <sheetView tabSelected="1" zoomScaleNormal="100" workbookViewId="0">
      <selection activeCell="AL9" sqref="AL9"/>
    </sheetView>
  </sheetViews>
  <sheetFormatPr defaultColWidth="3.109375" defaultRowHeight="18.75" customHeight="1" x14ac:dyDescent="0.2"/>
  <sheetData>
    <row r="1" spans="1:28" ht="18.75" customHeight="1" x14ac:dyDescent="0.2">
      <c r="A1" s="90" t="s">
        <v>70</v>
      </c>
      <c r="B1" s="90"/>
      <c r="C1" s="90"/>
      <c r="D1" s="90"/>
      <c r="E1" s="90"/>
      <c r="F1" s="90"/>
      <c r="G1" s="88">
        <f ca="1">計算シート!I4</f>
        <v>45984</v>
      </c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9" t="str">
        <f ca="1">計算シート!J4</f>
        <v>(日曜日)</v>
      </c>
      <c r="T1" s="89"/>
      <c r="U1" s="89"/>
      <c r="V1" s="89"/>
      <c r="W1" s="89"/>
      <c r="X1" s="89"/>
      <c r="Y1" s="89"/>
      <c r="Z1" s="89"/>
      <c r="AA1" s="89"/>
    </row>
    <row r="2" spans="1:28" ht="18.75" customHeight="1" x14ac:dyDescent="0.2">
      <c r="A2" s="90"/>
      <c r="B2" s="90"/>
      <c r="C2" s="90"/>
      <c r="D2" s="90"/>
      <c r="E2" s="90"/>
      <c r="F2" s="90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9"/>
      <c r="T2" s="89"/>
      <c r="U2" s="89"/>
      <c r="V2" s="89"/>
      <c r="W2" s="89"/>
      <c r="X2" s="89"/>
      <c r="Y2" s="89"/>
      <c r="Z2" s="89"/>
      <c r="AA2" s="89"/>
    </row>
    <row r="3" spans="1:28" ht="18.75" customHeight="1" x14ac:dyDescent="0.2">
      <c r="A3" s="46"/>
      <c r="B3" s="46"/>
      <c r="C3" s="46"/>
      <c r="D3" s="46"/>
      <c r="E3" s="46"/>
      <c r="F3" s="46"/>
      <c r="G3" s="46" t="s">
        <v>90</v>
      </c>
      <c r="H3" s="46"/>
      <c r="I3" s="46"/>
      <c r="J3" s="46"/>
      <c r="K3" s="46"/>
      <c r="L3" s="46"/>
      <c r="M3" s="46"/>
      <c r="N3" s="46"/>
      <c r="O3" s="46"/>
      <c r="P3" s="86" t="s">
        <v>72</v>
      </c>
      <c r="Q3" s="86"/>
      <c r="R3" s="86"/>
      <c r="S3" s="86"/>
      <c r="T3" s="86"/>
      <c r="U3" s="86"/>
      <c r="V3" s="86"/>
      <c r="W3" s="86"/>
      <c r="X3" s="86"/>
      <c r="Y3" s="48"/>
      <c r="Z3" s="48"/>
      <c r="AA3" s="48"/>
      <c r="AB3" s="48"/>
    </row>
    <row r="4" spans="1:28" ht="18.75" customHeight="1" x14ac:dyDescent="0.2">
      <c r="A4" s="85" t="s">
        <v>92</v>
      </c>
      <c r="B4" s="85"/>
      <c r="C4" s="85"/>
      <c r="D4" s="85"/>
      <c r="E4" s="85"/>
      <c r="F4" s="85"/>
      <c r="G4" s="85"/>
      <c r="H4" s="81">
        <f ca="1">計算シート!C7</f>
        <v>45977</v>
      </c>
      <c r="I4" s="81"/>
      <c r="J4" s="81"/>
      <c r="K4" s="81"/>
      <c r="L4" s="81"/>
      <c r="M4" s="81"/>
      <c r="N4" s="81"/>
      <c r="O4" s="81"/>
      <c r="P4" s="86" t="s">
        <v>73</v>
      </c>
      <c r="Q4" s="86"/>
      <c r="R4" s="86"/>
      <c r="S4" s="86"/>
      <c r="T4" s="86"/>
      <c r="U4" s="86"/>
      <c r="V4" s="86"/>
      <c r="W4" s="86"/>
      <c r="X4" s="86"/>
      <c r="Y4" s="48"/>
      <c r="Z4" s="48"/>
      <c r="AA4" s="48"/>
      <c r="AB4" s="48"/>
    </row>
    <row r="5" spans="1:28" ht="18.75" customHeight="1" x14ac:dyDescent="0.2">
      <c r="A5" s="85" t="s">
        <v>93</v>
      </c>
      <c r="B5" s="85"/>
      <c r="C5" s="85"/>
      <c r="D5" s="85"/>
      <c r="E5" s="85"/>
      <c r="F5" s="85"/>
      <c r="G5" s="85"/>
      <c r="H5" s="81">
        <f ca="1">計算シート!C11</f>
        <v>45963</v>
      </c>
      <c r="I5" s="81"/>
      <c r="J5" s="81"/>
      <c r="K5" s="81"/>
      <c r="L5" s="81"/>
      <c r="M5" s="81"/>
      <c r="N5" s="81"/>
      <c r="O5" s="81"/>
      <c r="P5" s="86" t="s">
        <v>74</v>
      </c>
      <c r="Q5" s="86"/>
      <c r="R5" s="86"/>
      <c r="S5" s="86"/>
      <c r="T5" s="86"/>
      <c r="U5" s="86"/>
      <c r="V5" s="86"/>
      <c r="W5" s="86"/>
      <c r="X5" s="86"/>
      <c r="Y5" s="48"/>
      <c r="Z5" s="48"/>
      <c r="AA5" s="48"/>
      <c r="AB5" s="48"/>
    </row>
    <row r="6" spans="1:28" ht="18.75" customHeight="1" x14ac:dyDescent="0.2">
      <c r="A6" s="85" t="s">
        <v>94</v>
      </c>
      <c r="B6" s="85"/>
      <c r="C6" s="85"/>
      <c r="D6" s="85"/>
      <c r="E6" s="85"/>
      <c r="F6" s="85"/>
      <c r="G6" s="85"/>
      <c r="H6" s="81">
        <f ca="1">計算シート!C13</f>
        <v>45956</v>
      </c>
      <c r="I6" s="81"/>
      <c r="J6" s="81"/>
      <c r="K6" s="81"/>
      <c r="L6" s="81"/>
      <c r="M6" s="81"/>
      <c r="N6" s="81"/>
      <c r="O6" s="81"/>
      <c r="P6" s="92" t="s">
        <v>75</v>
      </c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</row>
    <row r="7" spans="1:28" ht="18.75" customHeight="1" x14ac:dyDescent="0.2">
      <c r="A7" s="46"/>
      <c r="B7" s="46"/>
      <c r="C7" s="46"/>
      <c r="D7" s="46"/>
      <c r="E7" s="46"/>
      <c r="F7" s="46"/>
      <c r="G7" s="46"/>
      <c r="H7" s="47"/>
      <c r="I7" s="47"/>
      <c r="J7" s="47"/>
      <c r="K7" s="47"/>
      <c r="L7" s="47"/>
      <c r="M7" s="47"/>
      <c r="N7" s="47"/>
      <c r="O7" s="47"/>
      <c r="P7" s="86" t="s">
        <v>76</v>
      </c>
      <c r="Q7" s="86"/>
      <c r="R7" s="86"/>
      <c r="S7" s="86"/>
      <c r="T7" s="86"/>
      <c r="U7" s="86"/>
      <c r="V7" s="86"/>
      <c r="W7" s="86"/>
      <c r="X7" s="86"/>
      <c r="Y7" s="48"/>
      <c r="Z7" s="48"/>
      <c r="AA7" s="48"/>
      <c r="AB7" s="48"/>
    </row>
    <row r="8" spans="1:28" ht="18.75" customHeight="1" x14ac:dyDescent="0.2">
      <c r="A8" s="91" t="s">
        <v>71</v>
      </c>
      <c r="B8" s="91"/>
      <c r="C8" s="91"/>
      <c r="D8" s="91"/>
      <c r="E8" s="91"/>
      <c r="F8" s="91"/>
      <c r="G8" s="91"/>
      <c r="H8" s="81">
        <f ca="1">計算シート!C15</f>
        <v>45953</v>
      </c>
      <c r="I8" s="81"/>
      <c r="J8" s="81"/>
      <c r="K8" s="81"/>
      <c r="L8" s="81"/>
      <c r="M8" s="81"/>
      <c r="N8" s="81"/>
      <c r="O8" s="81"/>
      <c r="P8" s="86" t="s">
        <v>80</v>
      </c>
      <c r="Q8" s="86"/>
      <c r="R8" s="86"/>
      <c r="S8" s="86"/>
      <c r="T8" s="86"/>
      <c r="U8" s="86"/>
      <c r="V8" s="86"/>
      <c r="W8" s="86"/>
      <c r="X8" s="86"/>
      <c r="Y8" s="48"/>
      <c r="Z8" s="48"/>
      <c r="AA8" s="48"/>
      <c r="AB8" s="48"/>
    </row>
    <row r="9" spans="1:28" ht="18.75" customHeight="1" x14ac:dyDescent="0.2">
      <c r="A9" s="85" t="s">
        <v>64</v>
      </c>
      <c r="B9" s="85"/>
      <c r="C9" s="85"/>
      <c r="D9" s="85"/>
      <c r="E9" s="85"/>
      <c r="F9" s="85"/>
      <c r="G9" s="85"/>
      <c r="H9" s="81">
        <f ca="1">計算シート!C17</f>
        <v>45923</v>
      </c>
      <c r="I9" s="81"/>
      <c r="J9" s="81"/>
      <c r="K9" s="81"/>
      <c r="L9" s="81"/>
      <c r="M9" s="81"/>
      <c r="N9" s="81"/>
      <c r="O9" s="81"/>
      <c r="P9" s="86" t="s">
        <v>77</v>
      </c>
      <c r="Q9" s="86"/>
      <c r="R9" s="86"/>
      <c r="S9" s="86"/>
      <c r="T9" s="86"/>
      <c r="U9" s="86"/>
      <c r="V9" s="86"/>
      <c r="W9" s="86"/>
      <c r="X9" s="86"/>
      <c r="Y9" s="48"/>
      <c r="Z9" s="48"/>
      <c r="AA9" s="48"/>
      <c r="AB9" s="48"/>
    </row>
    <row r="10" spans="1:28" ht="18.75" customHeight="1" x14ac:dyDescent="0.2">
      <c r="A10" s="46"/>
      <c r="B10" s="46"/>
      <c r="C10" s="46"/>
      <c r="D10" s="46"/>
      <c r="E10" s="46"/>
      <c r="F10" s="46"/>
      <c r="G10" s="46"/>
      <c r="H10" s="47"/>
      <c r="I10" s="47"/>
      <c r="J10" s="47"/>
      <c r="K10" s="47"/>
      <c r="L10" s="47"/>
      <c r="M10" s="47"/>
      <c r="N10" s="47"/>
      <c r="O10" s="47"/>
      <c r="P10" s="86"/>
      <c r="Q10" s="86"/>
      <c r="R10" s="86"/>
      <c r="S10" s="86"/>
      <c r="T10" s="86"/>
      <c r="U10" s="86"/>
      <c r="V10" s="86"/>
      <c r="W10" s="86"/>
      <c r="X10" s="86"/>
      <c r="Y10" s="48"/>
      <c r="Z10" s="48"/>
      <c r="AA10" s="48"/>
      <c r="AB10" s="48"/>
    </row>
    <row r="11" spans="1:28" ht="18.75" customHeight="1" x14ac:dyDescent="0.2">
      <c r="A11" s="85" t="s">
        <v>65</v>
      </c>
      <c r="B11" s="85"/>
      <c r="C11" s="85"/>
      <c r="D11" s="85"/>
      <c r="E11" s="85"/>
      <c r="F11" s="85"/>
      <c r="G11" s="85"/>
      <c r="H11" s="81">
        <f ca="1">計算シート!C19</f>
        <v>45923</v>
      </c>
      <c r="I11" s="81"/>
      <c r="J11" s="81"/>
      <c r="K11" s="81"/>
      <c r="L11" s="81"/>
      <c r="M11" s="81"/>
      <c r="N11" s="81"/>
      <c r="O11" s="81"/>
      <c r="P11" s="86" t="s">
        <v>81</v>
      </c>
      <c r="Q11" s="86"/>
      <c r="R11" s="86"/>
      <c r="S11" s="86"/>
      <c r="T11" s="86"/>
      <c r="U11" s="86"/>
      <c r="V11" s="86"/>
      <c r="W11" s="86"/>
      <c r="X11" s="86"/>
      <c r="Y11" s="48"/>
      <c r="Z11" s="48"/>
      <c r="AA11" s="48"/>
      <c r="AB11" s="48"/>
    </row>
    <row r="12" spans="1:28" ht="18.75" customHeight="1" x14ac:dyDescent="0.2">
      <c r="A12" s="85" t="s">
        <v>66</v>
      </c>
      <c r="B12" s="85"/>
      <c r="C12" s="85"/>
      <c r="D12" s="85"/>
      <c r="E12" s="85"/>
      <c r="F12" s="85"/>
      <c r="G12" s="85"/>
      <c r="H12" s="81">
        <f ca="1">計算シート!C21</f>
        <v>45892</v>
      </c>
      <c r="I12" s="81"/>
      <c r="J12" s="81"/>
      <c r="K12" s="81"/>
      <c r="L12" s="81"/>
      <c r="M12" s="81"/>
      <c r="N12" s="81"/>
      <c r="O12" s="81"/>
      <c r="P12" s="86" t="s">
        <v>82</v>
      </c>
      <c r="Q12" s="86"/>
      <c r="R12" s="86"/>
      <c r="S12" s="86"/>
      <c r="T12" s="86"/>
      <c r="U12" s="86"/>
      <c r="V12" s="86"/>
      <c r="W12" s="86"/>
      <c r="X12" s="86"/>
      <c r="Y12" s="48"/>
      <c r="Z12" s="48"/>
      <c r="AA12" s="48"/>
      <c r="AB12" s="48"/>
    </row>
    <row r="13" spans="1:28" ht="18.75" customHeight="1" x14ac:dyDescent="0.2">
      <c r="A13" s="85" t="s">
        <v>67</v>
      </c>
      <c r="B13" s="85"/>
      <c r="C13" s="85"/>
      <c r="D13" s="85"/>
      <c r="E13" s="85"/>
      <c r="F13" s="85"/>
      <c r="G13" s="85"/>
      <c r="H13" s="81">
        <f ca="1">計算シート!C23</f>
        <v>45844</v>
      </c>
      <c r="I13" s="81"/>
      <c r="J13" s="81"/>
      <c r="K13" s="81"/>
      <c r="L13" s="81"/>
      <c r="M13" s="81"/>
      <c r="N13" s="81"/>
      <c r="O13" s="81"/>
      <c r="P13" s="92" t="s">
        <v>78</v>
      </c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</row>
    <row r="14" spans="1:28" ht="18.75" customHeight="1" x14ac:dyDescent="0.2">
      <c r="A14" s="46"/>
      <c r="B14" s="46"/>
      <c r="C14" s="46"/>
      <c r="D14" s="46"/>
      <c r="E14" s="46"/>
      <c r="F14" s="46"/>
      <c r="G14" s="46"/>
      <c r="H14" s="47"/>
      <c r="I14" s="47"/>
      <c r="J14" s="47"/>
      <c r="K14" s="47"/>
      <c r="L14" s="47"/>
      <c r="M14" s="47"/>
      <c r="N14" s="47"/>
      <c r="O14" s="47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</row>
    <row r="15" spans="1:28" ht="18.75" customHeight="1" x14ac:dyDescent="0.2">
      <c r="A15" s="85" t="s">
        <v>68</v>
      </c>
      <c r="B15" s="85"/>
      <c r="C15" s="85"/>
      <c r="D15" s="85"/>
      <c r="E15" s="85"/>
      <c r="F15" s="85"/>
      <c r="G15" s="85"/>
      <c r="H15" s="81">
        <f ca="1">計算シート!C27</f>
        <v>45800</v>
      </c>
      <c r="I15" s="81"/>
      <c r="J15" s="81"/>
      <c r="K15" s="81"/>
      <c r="L15" s="81"/>
      <c r="M15" s="81"/>
      <c r="N15" s="81"/>
      <c r="O15" s="81"/>
      <c r="P15" s="92" t="s">
        <v>83</v>
      </c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</row>
    <row r="16" spans="1:28" ht="18.75" customHeight="1" x14ac:dyDescent="0.2">
      <c r="A16" s="85" t="s">
        <v>69</v>
      </c>
      <c r="B16" s="85"/>
      <c r="C16" s="85"/>
      <c r="D16" s="85"/>
      <c r="E16" s="85"/>
      <c r="F16" s="85"/>
      <c r="G16" s="85"/>
      <c r="H16" s="81">
        <f ca="1">計算シート!C29</f>
        <v>45770</v>
      </c>
      <c r="I16" s="81"/>
      <c r="J16" s="81"/>
      <c r="K16" s="81"/>
      <c r="L16" s="81"/>
      <c r="M16" s="81"/>
      <c r="N16" s="81"/>
      <c r="O16" s="81"/>
      <c r="P16" s="92" t="s">
        <v>79</v>
      </c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</row>
    <row r="17" spans="1:28" ht="18.75" customHeight="1" x14ac:dyDescent="0.2">
      <c r="A17" s="44"/>
      <c r="B17" s="44"/>
      <c r="C17" s="44"/>
      <c r="D17" s="44"/>
      <c r="E17" s="44"/>
      <c r="F17" s="44"/>
      <c r="G17" s="44"/>
      <c r="H17" s="45"/>
      <c r="I17" s="45"/>
      <c r="J17" s="45"/>
      <c r="K17" s="45"/>
      <c r="L17" s="45"/>
      <c r="M17" s="45"/>
      <c r="N17" s="45"/>
      <c r="O17" s="45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</row>
    <row r="18" spans="1:28" ht="18.75" customHeight="1" x14ac:dyDescent="0.2">
      <c r="A18" s="84" t="s">
        <v>84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</row>
    <row r="19" spans="1:28" ht="18.75" customHeight="1" x14ac:dyDescent="0.2">
      <c r="A19" s="44"/>
      <c r="B19" s="87" t="s">
        <v>86</v>
      </c>
      <c r="C19" s="87"/>
      <c r="D19" s="87"/>
      <c r="E19" s="87"/>
      <c r="F19" s="87"/>
      <c r="G19" s="87"/>
      <c r="H19" s="83">
        <f ca="1">計算シート!I13</f>
        <v>46012</v>
      </c>
      <c r="I19" s="83"/>
      <c r="J19" s="83"/>
      <c r="K19" s="83"/>
      <c r="L19" s="83"/>
      <c r="M19" s="83"/>
      <c r="N19" s="83"/>
      <c r="O19" s="83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</row>
    <row r="20" spans="1:28" ht="18.75" customHeight="1" x14ac:dyDescent="0.2">
      <c r="A20" s="44"/>
      <c r="B20" s="70"/>
      <c r="C20" s="70"/>
      <c r="D20" s="70"/>
      <c r="E20" s="70"/>
      <c r="F20" s="70"/>
      <c r="G20" s="70"/>
      <c r="H20" s="69"/>
      <c r="I20" s="69"/>
      <c r="J20" s="69"/>
      <c r="K20" s="69"/>
      <c r="L20" s="69"/>
      <c r="M20" s="69"/>
      <c r="N20" s="69"/>
      <c r="O20" s="69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</row>
    <row r="21" spans="1:28" ht="18.75" customHeight="1" x14ac:dyDescent="0.2">
      <c r="A21" s="44"/>
      <c r="B21" s="70"/>
      <c r="C21" s="70"/>
      <c r="D21" s="70"/>
      <c r="E21" s="70"/>
      <c r="F21" s="70"/>
      <c r="G21" s="70"/>
      <c r="H21" s="69"/>
      <c r="I21" s="69"/>
      <c r="J21" s="69"/>
      <c r="K21" s="69"/>
      <c r="L21" s="69"/>
      <c r="M21" s="69"/>
      <c r="N21" s="69"/>
      <c r="O21" s="69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</row>
    <row r="22" spans="1:28" ht="18.75" customHeight="1" x14ac:dyDescent="0.2">
      <c r="A22" s="44"/>
      <c r="B22" s="87"/>
      <c r="C22" s="87"/>
      <c r="D22" s="87"/>
      <c r="E22" s="87"/>
      <c r="F22" s="87"/>
      <c r="G22" s="87"/>
      <c r="H22" s="83"/>
      <c r="I22" s="83"/>
      <c r="J22" s="83"/>
      <c r="K22" s="83"/>
      <c r="L22" s="83"/>
      <c r="M22" s="83"/>
      <c r="N22" s="83"/>
      <c r="O22" s="83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</row>
    <row r="23" spans="1:28" ht="18.75" customHeight="1" x14ac:dyDescent="0.2">
      <c r="A23" s="90" t="s">
        <v>70</v>
      </c>
      <c r="B23" s="90"/>
      <c r="C23" s="90"/>
      <c r="D23" s="90"/>
      <c r="E23" s="90"/>
      <c r="F23" s="90"/>
      <c r="G23" s="88">
        <f ca="1">計算シート!I4</f>
        <v>45984</v>
      </c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9" t="str">
        <f ca="1">計算シート!J4</f>
        <v>(日曜日)</v>
      </c>
      <c r="T23" s="89"/>
      <c r="U23" s="89"/>
      <c r="V23" s="89"/>
      <c r="W23" s="89"/>
      <c r="X23" s="89"/>
      <c r="Y23" s="89"/>
      <c r="Z23" s="89"/>
      <c r="AA23" s="89"/>
    </row>
    <row r="24" spans="1:28" ht="18.75" customHeight="1" x14ac:dyDescent="0.2">
      <c r="A24" s="90"/>
      <c r="B24" s="90"/>
      <c r="C24" s="90"/>
      <c r="D24" s="90"/>
      <c r="E24" s="90"/>
      <c r="F24" s="90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  <c r="T24" s="89"/>
      <c r="U24" s="89"/>
      <c r="V24" s="89"/>
      <c r="W24" s="89"/>
      <c r="X24" s="89"/>
      <c r="Y24" s="89"/>
      <c r="Z24" s="89"/>
      <c r="AA24" s="89"/>
    </row>
    <row r="25" spans="1:28" ht="18.75" customHeight="1" x14ac:dyDescent="0.2">
      <c r="A25" s="46"/>
      <c r="B25" s="46"/>
      <c r="C25" s="46"/>
      <c r="D25" s="46"/>
      <c r="E25" s="46"/>
      <c r="F25" s="46" t="s">
        <v>91</v>
      </c>
      <c r="G25" s="46"/>
      <c r="H25" s="46"/>
      <c r="I25" s="46"/>
      <c r="J25" s="46"/>
      <c r="K25" s="46"/>
      <c r="L25" s="46"/>
      <c r="M25" s="46"/>
      <c r="N25" s="46"/>
      <c r="O25" s="46"/>
      <c r="P25" s="86" t="s">
        <v>72</v>
      </c>
      <c r="Q25" s="86"/>
      <c r="R25" s="86"/>
      <c r="S25" s="86"/>
      <c r="T25" s="86"/>
      <c r="U25" s="86"/>
      <c r="V25" s="86"/>
      <c r="W25" s="86"/>
      <c r="X25" s="86"/>
      <c r="Y25" s="86"/>
      <c r="Z25" s="48"/>
      <c r="AA25" s="48"/>
      <c r="AB25" s="48"/>
    </row>
    <row r="26" spans="1:28" ht="18.75" customHeight="1" x14ac:dyDescent="0.2">
      <c r="A26" s="85" t="s">
        <v>95</v>
      </c>
      <c r="B26" s="85"/>
      <c r="C26" s="85"/>
      <c r="D26" s="85"/>
      <c r="E26" s="85"/>
      <c r="F26" s="85"/>
      <c r="G26" s="85"/>
      <c r="H26" s="81">
        <f ca="1">計算シート!C7</f>
        <v>45977</v>
      </c>
      <c r="I26" s="81"/>
      <c r="J26" s="81"/>
      <c r="K26" s="81"/>
      <c r="L26" s="81"/>
      <c r="M26" s="81"/>
      <c r="N26" s="81"/>
      <c r="O26" s="81"/>
      <c r="P26" s="86" t="s">
        <v>73</v>
      </c>
      <c r="Q26" s="86"/>
      <c r="R26" s="86"/>
      <c r="S26" s="86"/>
      <c r="T26" s="86"/>
      <c r="U26" s="86"/>
      <c r="V26" s="86"/>
      <c r="W26" s="86"/>
      <c r="X26" s="86"/>
      <c r="Y26" s="86"/>
      <c r="Z26" s="48"/>
      <c r="AA26" s="48"/>
      <c r="AB26" s="48"/>
    </row>
    <row r="27" spans="1:28" ht="18.75" customHeight="1" x14ac:dyDescent="0.2">
      <c r="A27" s="85" t="s">
        <v>96</v>
      </c>
      <c r="B27" s="85"/>
      <c r="C27" s="85"/>
      <c r="D27" s="85"/>
      <c r="E27" s="85"/>
      <c r="F27" s="85"/>
      <c r="G27" s="85"/>
      <c r="H27" s="81">
        <f ca="1">計算シート!C11</f>
        <v>45963</v>
      </c>
      <c r="I27" s="81"/>
      <c r="J27" s="81"/>
      <c r="K27" s="81"/>
      <c r="L27" s="81"/>
      <c r="M27" s="81"/>
      <c r="N27" s="81"/>
      <c r="O27" s="81"/>
      <c r="P27" s="86" t="s">
        <v>74</v>
      </c>
      <c r="Q27" s="86"/>
      <c r="R27" s="86"/>
      <c r="S27" s="86"/>
      <c r="T27" s="86"/>
      <c r="U27" s="86"/>
      <c r="V27" s="86"/>
      <c r="W27" s="86"/>
      <c r="X27" s="86"/>
      <c r="Y27" s="86"/>
      <c r="Z27" s="48"/>
      <c r="AA27" s="48"/>
      <c r="AB27" s="48"/>
    </row>
    <row r="28" spans="1:28" ht="18.75" customHeight="1" x14ac:dyDescent="0.2">
      <c r="A28" s="85" t="s">
        <v>97</v>
      </c>
      <c r="B28" s="85"/>
      <c r="C28" s="85"/>
      <c r="D28" s="85"/>
      <c r="E28" s="85"/>
      <c r="F28" s="85"/>
      <c r="G28" s="85"/>
      <c r="H28" s="81">
        <f ca="1">計算シート!C13</f>
        <v>45956</v>
      </c>
      <c r="I28" s="81"/>
      <c r="J28" s="81"/>
      <c r="K28" s="81"/>
      <c r="L28" s="81"/>
      <c r="M28" s="81"/>
      <c r="N28" s="81"/>
      <c r="O28" s="81"/>
      <c r="P28" s="92" t="s">
        <v>75</v>
      </c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</row>
    <row r="29" spans="1:28" ht="18.75" customHeight="1" x14ac:dyDescent="0.2">
      <c r="A29" s="46"/>
      <c r="B29" s="46"/>
      <c r="C29" s="46"/>
      <c r="D29" s="46"/>
      <c r="E29" s="46"/>
      <c r="F29" s="46"/>
      <c r="G29" s="46"/>
      <c r="H29" s="47"/>
      <c r="I29" s="47"/>
      <c r="J29" s="47"/>
      <c r="K29" s="47"/>
      <c r="L29" s="47"/>
      <c r="M29" s="47"/>
      <c r="N29" s="47"/>
      <c r="O29" s="47"/>
      <c r="P29" s="86" t="s">
        <v>76</v>
      </c>
      <c r="Q29" s="86"/>
      <c r="R29" s="86"/>
      <c r="S29" s="86"/>
      <c r="T29" s="86"/>
      <c r="U29" s="86"/>
      <c r="V29" s="86"/>
      <c r="W29" s="86"/>
      <c r="X29" s="86"/>
      <c r="Y29" s="86"/>
      <c r="Z29" s="48"/>
      <c r="AA29" s="48"/>
      <c r="AB29" s="48"/>
    </row>
    <row r="30" spans="1:28" ht="18.75" customHeight="1" x14ac:dyDescent="0.2">
      <c r="A30" s="91" t="s">
        <v>71</v>
      </c>
      <c r="B30" s="91"/>
      <c r="C30" s="91"/>
      <c r="D30" s="91"/>
      <c r="E30" s="91"/>
      <c r="F30" s="91"/>
      <c r="G30" s="91"/>
      <c r="H30" s="81">
        <f ca="1">計算シート!C15</f>
        <v>45953</v>
      </c>
      <c r="I30" s="81"/>
      <c r="J30" s="81"/>
      <c r="K30" s="81"/>
      <c r="L30" s="81"/>
      <c r="M30" s="81"/>
      <c r="N30" s="81"/>
      <c r="O30" s="81"/>
      <c r="P30" s="86" t="s">
        <v>80</v>
      </c>
      <c r="Q30" s="86"/>
      <c r="R30" s="86"/>
      <c r="S30" s="86"/>
      <c r="T30" s="86"/>
      <c r="U30" s="86"/>
      <c r="V30" s="86"/>
      <c r="W30" s="86"/>
      <c r="X30" s="86"/>
      <c r="Y30" s="86"/>
      <c r="Z30" s="48"/>
      <c r="AA30" s="48"/>
      <c r="AB30" s="48"/>
    </row>
    <row r="31" spans="1:28" ht="18.75" customHeight="1" x14ac:dyDescent="0.2">
      <c r="A31" s="85" t="s">
        <v>64</v>
      </c>
      <c r="B31" s="85"/>
      <c r="C31" s="85"/>
      <c r="D31" s="85"/>
      <c r="E31" s="85"/>
      <c r="F31" s="85"/>
      <c r="G31" s="85"/>
      <c r="H31" s="81">
        <f ca="1">計算シート!C17</f>
        <v>45923</v>
      </c>
      <c r="I31" s="81"/>
      <c r="J31" s="81"/>
      <c r="K31" s="81"/>
      <c r="L31" s="81"/>
      <c r="M31" s="81"/>
      <c r="N31" s="81"/>
      <c r="O31" s="81"/>
      <c r="P31" s="86" t="s">
        <v>77</v>
      </c>
      <c r="Q31" s="86"/>
      <c r="R31" s="86"/>
      <c r="S31" s="86"/>
      <c r="T31" s="86"/>
      <c r="U31" s="86"/>
      <c r="V31" s="86"/>
      <c r="W31" s="86"/>
      <c r="X31" s="86"/>
      <c r="Y31" s="86"/>
      <c r="Z31" s="48"/>
      <c r="AA31" s="48"/>
      <c r="AB31" s="48"/>
    </row>
    <row r="32" spans="1:28" ht="18.75" customHeight="1" x14ac:dyDescent="0.2">
      <c r="A32" s="46"/>
      <c r="B32" s="46"/>
      <c r="C32" s="46"/>
      <c r="D32" s="46"/>
      <c r="E32" s="46"/>
      <c r="F32" s="46"/>
      <c r="G32" s="46"/>
      <c r="H32" s="47"/>
      <c r="I32" s="47"/>
      <c r="J32" s="47"/>
      <c r="K32" s="47"/>
      <c r="L32" s="47"/>
      <c r="M32" s="47"/>
      <c r="N32" s="47"/>
      <c r="O32" s="47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48"/>
      <c r="AA32" s="48"/>
      <c r="AB32" s="48"/>
    </row>
    <row r="33" spans="1:28" ht="18.75" customHeight="1" x14ac:dyDescent="0.2">
      <c r="A33" s="85" t="s">
        <v>65</v>
      </c>
      <c r="B33" s="85"/>
      <c r="C33" s="85"/>
      <c r="D33" s="85"/>
      <c r="E33" s="85"/>
      <c r="F33" s="85"/>
      <c r="G33" s="85"/>
      <c r="H33" s="81">
        <f ca="1">計算シート!C19</f>
        <v>45923</v>
      </c>
      <c r="I33" s="81"/>
      <c r="J33" s="81"/>
      <c r="K33" s="81"/>
      <c r="L33" s="81"/>
      <c r="M33" s="81"/>
      <c r="N33" s="81"/>
      <c r="O33" s="81"/>
      <c r="P33" s="86" t="s">
        <v>81</v>
      </c>
      <c r="Q33" s="86"/>
      <c r="R33" s="86"/>
      <c r="S33" s="86"/>
      <c r="T33" s="86"/>
      <c r="U33" s="86"/>
      <c r="V33" s="86"/>
      <c r="W33" s="86"/>
      <c r="X33" s="86"/>
      <c r="Y33" s="86"/>
      <c r="Z33" s="48"/>
      <c r="AA33" s="48"/>
      <c r="AB33" s="48"/>
    </row>
    <row r="34" spans="1:28" ht="18.75" customHeight="1" x14ac:dyDescent="0.2">
      <c r="A34" s="85" t="s">
        <v>66</v>
      </c>
      <c r="B34" s="85"/>
      <c r="C34" s="85"/>
      <c r="D34" s="85"/>
      <c r="E34" s="85"/>
      <c r="F34" s="85"/>
      <c r="G34" s="85"/>
      <c r="H34" s="81">
        <f ca="1">計算シート!C21</f>
        <v>45892</v>
      </c>
      <c r="I34" s="81"/>
      <c r="J34" s="81"/>
      <c r="K34" s="81"/>
      <c r="L34" s="81"/>
      <c r="M34" s="81"/>
      <c r="N34" s="81"/>
      <c r="O34" s="81"/>
      <c r="P34" s="86" t="s">
        <v>82</v>
      </c>
      <c r="Q34" s="86"/>
      <c r="R34" s="86"/>
      <c r="S34" s="86"/>
      <c r="T34" s="86"/>
      <c r="U34" s="86"/>
      <c r="V34" s="86"/>
      <c r="W34" s="86"/>
      <c r="X34" s="86"/>
      <c r="Y34" s="86"/>
      <c r="Z34" s="48"/>
      <c r="AA34" s="48"/>
      <c r="AB34" s="48"/>
    </row>
    <row r="35" spans="1:28" ht="18.75" customHeight="1" x14ac:dyDescent="0.2">
      <c r="A35" s="85" t="s">
        <v>67</v>
      </c>
      <c r="B35" s="85"/>
      <c r="C35" s="85"/>
      <c r="D35" s="85"/>
      <c r="E35" s="85"/>
      <c r="F35" s="85"/>
      <c r="G35" s="85"/>
      <c r="H35" s="81">
        <f ca="1">計算シート!C23</f>
        <v>45844</v>
      </c>
      <c r="I35" s="81"/>
      <c r="J35" s="81"/>
      <c r="K35" s="81"/>
      <c r="L35" s="81"/>
      <c r="M35" s="81"/>
      <c r="N35" s="81"/>
      <c r="O35" s="81"/>
      <c r="P35" s="92" t="s">
        <v>78</v>
      </c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</row>
    <row r="36" spans="1:28" ht="18.75" customHeight="1" x14ac:dyDescent="0.2">
      <c r="A36" s="46"/>
      <c r="B36" s="46"/>
      <c r="C36" s="46"/>
      <c r="D36" s="46"/>
      <c r="E36" s="46"/>
      <c r="F36" s="46"/>
      <c r="G36" s="46"/>
      <c r="H36" s="47"/>
      <c r="I36" s="47"/>
      <c r="J36" s="47"/>
      <c r="K36" s="47"/>
      <c r="L36" s="47"/>
      <c r="M36" s="47"/>
      <c r="N36" s="47"/>
      <c r="O36" s="47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48"/>
      <c r="AA36" s="48"/>
      <c r="AB36" s="48"/>
    </row>
    <row r="37" spans="1:28" ht="18.75" customHeight="1" x14ac:dyDescent="0.2">
      <c r="A37" s="85" t="s">
        <v>68</v>
      </c>
      <c r="B37" s="85"/>
      <c r="C37" s="85"/>
      <c r="D37" s="85"/>
      <c r="E37" s="85"/>
      <c r="F37" s="85"/>
      <c r="G37" s="85"/>
      <c r="H37" s="81">
        <f ca="1">計算シート!C27</f>
        <v>45800</v>
      </c>
      <c r="I37" s="81"/>
      <c r="J37" s="81"/>
      <c r="K37" s="81"/>
      <c r="L37" s="81"/>
      <c r="M37" s="81"/>
      <c r="N37" s="81"/>
      <c r="O37" s="81"/>
      <c r="P37" s="86" t="s">
        <v>83</v>
      </c>
      <c r="Q37" s="86"/>
      <c r="R37" s="86"/>
      <c r="S37" s="86"/>
      <c r="T37" s="86"/>
      <c r="U37" s="86"/>
      <c r="V37" s="86"/>
      <c r="W37" s="86"/>
      <c r="X37" s="86"/>
      <c r="Y37" s="86"/>
      <c r="Z37" s="48"/>
      <c r="AA37" s="48"/>
      <c r="AB37" s="48"/>
    </row>
    <row r="38" spans="1:28" ht="18.75" customHeight="1" x14ac:dyDescent="0.2">
      <c r="A38" s="85" t="s">
        <v>69</v>
      </c>
      <c r="B38" s="85"/>
      <c r="C38" s="85"/>
      <c r="D38" s="85"/>
      <c r="E38" s="85"/>
      <c r="F38" s="85"/>
      <c r="G38" s="85"/>
      <c r="H38" s="81">
        <f ca="1">計算シート!C29</f>
        <v>45770</v>
      </c>
      <c r="I38" s="81"/>
      <c r="J38" s="81"/>
      <c r="K38" s="81"/>
      <c r="L38" s="81"/>
      <c r="M38" s="81"/>
      <c r="N38" s="81"/>
      <c r="O38" s="81"/>
      <c r="P38" s="92" t="s">
        <v>79</v>
      </c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</row>
    <row r="39" spans="1:28" ht="18.75" customHeight="1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</row>
    <row r="40" spans="1:28" ht="18.75" customHeight="1" x14ac:dyDescent="0.2">
      <c r="A40" s="84" t="s">
        <v>85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</row>
    <row r="41" spans="1:28" ht="18.75" customHeight="1" x14ac:dyDescent="0.2">
      <c r="B41" s="82" t="s">
        <v>87</v>
      </c>
      <c r="C41" s="82"/>
      <c r="D41" s="82"/>
      <c r="E41" s="82"/>
      <c r="F41" s="82"/>
      <c r="G41" s="82"/>
      <c r="H41" s="83">
        <f ca="1">計算シート!I13</f>
        <v>46012</v>
      </c>
      <c r="I41" s="83"/>
      <c r="J41" s="83"/>
      <c r="K41" s="83"/>
      <c r="L41" s="83"/>
      <c r="M41" s="83"/>
      <c r="N41" s="83"/>
      <c r="O41" s="83"/>
    </row>
    <row r="42" spans="1:28" ht="18.75" customHeight="1" x14ac:dyDescent="0.2">
      <c r="B42" s="82"/>
      <c r="C42" s="82"/>
      <c r="D42" s="82"/>
      <c r="E42" s="82"/>
      <c r="F42" s="82"/>
      <c r="G42" s="82"/>
      <c r="H42" s="83"/>
      <c r="I42" s="83"/>
      <c r="J42" s="83"/>
      <c r="K42" s="83"/>
      <c r="L42" s="83"/>
      <c r="M42" s="83"/>
      <c r="N42" s="83"/>
      <c r="O42" s="83"/>
    </row>
  </sheetData>
  <sheetProtection algorithmName="SHA-512" hashValue="aQxsC4civmfPNAV/V7WIw+44+ziC67gGp5Z5cX7+2fOwtdsxfSqqFdlHkjwhGi3AVA6DWJGx9+kwT3LZGx7yFA==" saltValue="CJtW/TtGxoC+rxu2CgNSng==" spinCount="100000" sheet="1" objects="1" scenarios="1" selectLockedCells="1" selectUnlockedCells="1"/>
  <mergeCells count="83">
    <mergeCell ref="G1:R2"/>
    <mergeCell ref="P5:X5"/>
    <mergeCell ref="P8:X8"/>
    <mergeCell ref="H4:O4"/>
    <mergeCell ref="S1:AA2"/>
    <mergeCell ref="A4:G4"/>
    <mergeCell ref="A5:G5"/>
    <mergeCell ref="A6:G6"/>
    <mergeCell ref="P3:X3"/>
    <mergeCell ref="P4:X4"/>
    <mergeCell ref="A1:F2"/>
    <mergeCell ref="P9:X9"/>
    <mergeCell ref="A8:G8"/>
    <mergeCell ref="H5:O5"/>
    <mergeCell ref="H6:O6"/>
    <mergeCell ref="H8:O8"/>
    <mergeCell ref="P7:X7"/>
    <mergeCell ref="H16:O16"/>
    <mergeCell ref="A28:G28"/>
    <mergeCell ref="A9:G9"/>
    <mergeCell ref="P10:X10"/>
    <mergeCell ref="P11:X11"/>
    <mergeCell ref="P12:X12"/>
    <mergeCell ref="H12:O12"/>
    <mergeCell ref="A11:G11"/>
    <mergeCell ref="A12:G12"/>
    <mergeCell ref="A13:G13"/>
    <mergeCell ref="A27:G27"/>
    <mergeCell ref="A15:G15"/>
    <mergeCell ref="A16:G16"/>
    <mergeCell ref="A26:G26"/>
    <mergeCell ref="P27:Y27"/>
    <mergeCell ref="B22:G22"/>
    <mergeCell ref="A30:G30"/>
    <mergeCell ref="H38:O38"/>
    <mergeCell ref="P6:AB6"/>
    <mergeCell ref="P15:AB15"/>
    <mergeCell ref="P16:AB16"/>
    <mergeCell ref="P28:AB28"/>
    <mergeCell ref="P35:AB35"/>
    <mergeCell ref="P38:AB38"/>
    <mergeCell ref="P13:AB13"/>
    <mergeCell ref="H31:O31"/>
    <mergeCell ref="H33:O33"/>
    <mergeCell ref="H34:O34"/>
    <mergeCell ref="H35:O35"/>
    <mergeCell ref="H37:O37"/>
    <mergeCell ref="H11:O11"/>
    <mergeCell ref="H13:O13"/>
    <mergeCell ref="H19:O19"/>
    <mergeCell ref="H22:O22"/>
    <mergeCell ref="G23:R24"/>
    <mergeCell ref="S23:AA24"/>
    <mergeCell ref="A23:F24"/>
    <mergeCell ref="P37:Y37"/>
    <mergeCell ref="P32:Y32"/>
    <mergeCell ref="P33:Y33"/>
    <mergeCell ref="P34:Y34"/>
    <mergeCell ref="P36:Y36"/>
    <mergeCell ref="P31:Y31"/>
    <mergeCell ref="H26:O26"/>
    <mergeCell ref="H27:O27"/>
    <mergeCell ref="H28:O28"/>
    <mergeCell ref="H30:O30"/>
    <mergeCell ref="P29:Y29"/>
    <mergeCell ref="P30:Y30"/>
    <mergeCell ref="P26:Y26"/>
    <mergeCell ref="H15:O15"/>
    <mergeCell ref="H9:O9"/>
    <mergeCell ref="B42:G42"/>
    <mergeCell ref="H41:O41"/>
    <mergeCell ref="H42:O42"/>
    <mergeCell ref="B41:G41"/>
    <mergeCell ref="A40:AB40"/>
    <mergeCell ref="A31:G31"/>
    <mergeCell ref="A37:G37"/>
    <mergeCell ref="A38:G38"/>
    <mergeCell ref="A33:G33"/>
    <mergeCell ref="A34:G34"/>
    <mergeCell ref="A35:G35"/>
    <mergeCell ref="A18:AB18"/>
    <mergeCell ref="P25:Y25"/>
    <mergeCell ref="B19:G19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FEA51-588E-4327-825B-415182C9E137}">
  <dimension ref="B3:AD132"/>
  <sheetViews>
    <sheetView zoomScaleNormal="100" workbookViewId="0">
      <selection activeCell="I17" sqref="I17"/>
    </sheetView>
  </sheetViews>
  <sheetFormatPr defaultRowHeight="13.2" x14ac:dyDescent="0.2"/>
  <cols>
    <col min="1" max="1" width="3.88671875" customWidth="1"/>
    <col min="2" max="2" width="20.33203125" style="4" bestFit="1" customWidth="1"/>
    <col min="3" max="3" width="11.109375" customWidth="1"/>
    <col min="4" max="4" width="4.33203125" style="4" customWidth="1"/>
    <col min="5" max="5" width="7.21875" style="4" bestFit="1" customWidth="1"/>
    <col min="6" max="6" width="11.77734375" style="4" customWidth="1"/>
    <col min="7" max="7" width="13" style="4" customWidth="1"/>
    <col min="8" max="8" width="16.77734375" customWidth="1"/>
    <col min="9" max="9" width="25.44140625" customWidth="1"/>
    <col min="10" max="11" width="13" customWidth="1"/>
    <col min="12" max="12" width="4" customWidth="1"/>
    <col min="13" max="13" width="15.33203125" bestFit="1" customWidth="1"/>
    <col min="14" max="14" width="26.33203125" customWidth="1"/>
    <col min="15" max="15" width="11.6640625" bestFit="1" customWidth="1"/>
    <col min="16" max="16" width="25.21875" customWidth="1"/>
    <col min="17" max="17" width="8.21875" bestFit="1" customWidth="1"/>
    <col min="18" max="18" width="2.6640625" customWidth="1"/>
    <col min="19" max="19" width="6" customWidth="1"/>
    <col min="20" max="20" width="9" style="2"/>
    <col min="21" max="21" width="13.44140625" style="2" bestFit="1" customWidth="1"/>
    <col min="22" max="22" width="11.6640625" style="2" bestFit="1" customWidth="1"/>
    <col min="23" max="24" width="9" style="2"/>
    <col min="25" max="26" width="11.6640625" style="2" bestFit="1" customWidth="1"/>
    <col min="27" max="30" width="9" style="2"/>
  </cols>
  <sheetData>
    <row r="3" spans="2:24" ht="13.8" thickBot="1" x14ac:dyDescent="0.25">
      <c r="N3" s="57"/>
    </row>
    <row r="4" spans="2:24" ht="21" x14ac:dyDescent="0.2">
      <c r="B4" s="7"/>
      <c r="C4" s="8"/>
      <c r="D4" s="9"/>
      <c r="E4" s="9"/>
      <c r="F4" s="9"/>
      <c r="G4" s="28"/>
      <c r="H4" s="10" t="s">
        <v>0</v>
      </c>
      <c r="I4" s="11">
        <f ca="1">計算シート!I4</f>
        <v>45984</v>
      </c>
      <c r="J4" s="40" t="str">
        <f ca="1">計算シート!J4</f>
        <v>(日曜日)</v>
      </c>
      <c r="K4" s="56"/>
      <c r="L4" s="25"/>
      <c r="M4" s="58"/>
      <c r="N4" s="59"/>
      <c r="O4" s="1"/>
      <c r="P4" s="60"/>
      <c r="Q4" s="60"/>
      <c r="R4" s="60"/>
      <c r="S4" s="60"/>
    </row>
    <row r="5" spans="2:24" ht="21" x14ac:dyDescent="0.2">
      <c r="B5" s="32" t="s">
        <v>47</v>
      </c>
      <c r="G5" s="29"/>
      <c r="H5" s="23"/>
      <c r="I5" s="24"/>
      <c r="J5" s="41"/>
      <c r="K5" s="25"/>
      <c r="L5" s="25"/>
      <c r="M5" s="58"/>
      <c r="N5" s="59"/>
      <c r="O5" s="1"/>
      <c r="P5" s="60"/>
      <c r="Q5" s="60"/>
      <c r="R5" s="60"/>
      <c r="S5" s="60"/>
    </row>
    <row r="6" spans="2:24" x14ac:dyDescent="0.2">
      <c r="B6" s="12"/>
      <c r="G6" s="29"/>
      <c r="H6" s="13"/>
      <c r="I6" s="14"/>
      <c r="J6" s="21"/>
    </row>
    <row r="7" spans="2:24" x14ac:dyDescent="0.2">
      <c r="B7" s="15" t="s">
        <v>63</v>
      </c>
      <c r="C7" s="33">
        <f ca="1">計算シート!C7</f>
        <v>45977</v>
      </c>
      <c r="D7" s="1" t="str">
        <f ca="1">計算シート!D7</f>
        <v>日</v>
      </c>
      <c r="E7" s="1" t="s">
        <v>50</v>
      </c>
      <c r="F7" s="26">
        <f ca="1">C7</f>
        <v>45977</v>
      </c>
      <c r="G7" s="30" t="s">
        <v>48</v>
      </c>
      <c r="H7" s="16" t="s">
        <v>3</v>
      </c>
      <c r="I7" s="37">
        <f ca="1">計算シート!I7</f>
        <v>45991</v>
      </c>
      <c r="J7" s="42" t="s">
        <v>51</v>
      </c>
      <c r="K7" s="17"/>
      <c r="L7" s="17"/>
      <c r="M7" s="1"/>
      <c r="N7" s="61"/>
      <c r="P7" s="60"/>
      <c r="Q7" s="60"/>
      <c r="R7" s="60"/>
      <c r="S7" s="60"/>
    </row>
    <row r="8" spans="2:24" x14ac:dyDescent="0.2">
      <c r="B8" s="15"/>
      <c r="C8" s="33"/>
      <c r="D8" s="1"/>
      <c r="E8" s="1"/>
      <c r="F8" s="1"/>
      <c r="G8" s="30"/>
      <c r="H8" s="16"/>
      <c r="I8" s="37"/>
      <c r="J8" s="42"/>
      <c r="K8" s="17"/>
      <c r="L8" s="17"/>
      <c r="M8" s="1"/>
      <c r="N8" s="62"/>
      <c r="P8" s="60"/>
      <c r="Q8" s="60"/>
      <c r="R8" s="60"/>
      <c r="S8" s="60"/>
    </row>
    <row r="9" spans="2:24" x14ac:dyDescent="0.2">
      <c r="B9" s="15" t="s">
        <v>52</v>
      </c>
      <c r="C9" s="33">
        <f ca="1">計算シート!C9</f>
        <v>45970</v>
      </c>
      <c r="D9" s="1" t="str">
        <f ca="1">計算シート!D9</f>
        <v>日</v>
      </c>
      <c r="E9" s="1" t="s">
        <v>49</v>
      </c>
      <c r="F9" s="26">
        <f t="shared" ref="F9:F29" ca="1" si="0">C9</f>
        <v>45970</v>
      </c>
      <c r="G9" s="30" t="s">
        <v>48</v>
      </c>
      <c r="H9" s="16" t="s">
        <v>14</v>
      </c>
      <c r="I9" s="37">
        <f ca="1">計算シート!I9</f>
        <v>45998</v>
      </c>
      <c r="J9" s="42" t="s">
        <v>51</v>
      </c>
      <c r="K9" s="17"/>
      <c r="L9" s="17"/>
      <c r="M9" s="1"/>
      <c r="N9" s="61"/>
      <c r="P9" s="60"/>
      <c r="Q9" s="60"/>
      <c r="R9" s="60"/>
      <c r="S9" s="60"/>
    </row>
    <row r="10" spans="2:24" x14ac:dyDescent="0.2">
      <c r="B10" s="15"/>
      <c r="C10" s="34"/>
      <c r="D10" s="1"/>
      <c r="E10" s="1"/>
      <c r="F10" s="26"/>
      <c r="G10" s="30"/>
      <c r="H10" s="16"/>
      <c r="I10" s="37"/>
      <c r="J10" s="42"/>
      <c r="K10" s="17"/>
      <c r="L10" s="17"/>
      <c r="M10" s="1"/>
      <c r="N10" s="61"/>
      <c r="P10" s="60"/>
      <c r="Q10" s="60"/>
      <c r="R10" s="60"/>
      <c r="S10" s="60"/>
    </row>
    <row r="11" spans="2:24" x14ac:dyDescent="0.2">
      <c r="B11" s="15" t="s">
        <v>53</v>
      </c>
      <c r="C11" s="33">
        <f ca="1">計算シート!C11</f>
        <v>45963</v>
      </c>
      <c r="D11" s="1" t="str">
        <f ca="1">計算シート!D11</f>
        <v>日</v>
      </c>
      <c r="E11" s="1" t="s">
        <v>49</v>
      </c>
      <c r="F11" s="26">
        <f t="shared" ca="1" si="0"/>
        <v>45963</v>
      </c>
      <c r="G11" s="30" t="s">
        <v>48</v>
      </c>
      <c r="H11" s="16" t="s">
        <v>4</v>
      </c>
      <c r="I11" s="37">
        <f ca="1">計算シート!I11</f>
        <v>46005</v>
      </c>
      <c r="J11" s="42" t="s">
        <v>51</v>
      </c>
      <c r="K11" s="17"/>
      <c r="L11" s="17"/>
      <c r="M11" s="1"/>
      <c r="N11" s="61"/>
      <c r="U11" s="51"/>
    </row>
    <row r="12" spans="2:24" x14ac:dyDescent="0.2">
      <c r="B12" s="15"/>
      <c r="C12" s="33"/>
      <c r="D12" s="1"/>
      <c r="E12" s="1"/>
      <c r="F12" s="26"/>
      <c r="G12" s="30"/>
      <c r="H12" s="16"/>
      <c r="I12" s="37"/>
      <c r="J12" s="42"/>
      <c r="K12" s="17"/>
      <c r="L12" s="17"/>
      <c r="M12" s="1"/>
      <c r="N12" s="61"/>
      <c r="Q12" s="63"/>
      <c r="R12" s="63"/>
      <c r="U12" s="51"/>
    </row>
    <row r="13" spans="2:24" x14ac:dyDescent="0.2">
      <c r="B13" s="15" t="s">
        <v>60</v>
      </c>
      <c r="C13" s="33">
        <f ca="1">計算シート!C13</f>
        <v>45956</v>
      </c>
      <c r="D13" s="1" t="str">
        <f ca="1">計算シート!D13</f>
        <v>日</v>
      </c>
      <c r="E13" s="1" t="s">
        <v>49</v>
      </c>
      <c r="F13" s="26">
        <f t="shared" ca="1" si="0"/>
        <v>45956</v>
      </c>
      <c r="G13" s="30" t="s">
        <v>48</v>
      </c>
      <c r="H13" s="16" t="s">
        <v>1</v>
      </c>
      <c r="I13" s="37">
        <f ca="1">計算シート!I13</f>
        <v>46012</v>
      </c>
      <c r="J13" s="42" t="s">
        <v>51</v>
      </c>
      <c r="K13" s="17"/>
      <c r="L13" s="17"/>
      <c r="M13" s="1"/>
      <c r="N13" s="61"/>
      <c r="Q13" s="63"/>
      <c r="R13" s="63"/>
      <c r="U13" s="51"/>
    </row>
    <row r="14" spans="2:24" x14ac:dyDescent="0.2">
      <c r="B14" s="15"/>
      <c r="C14" s="33"/>
      <c r="D14" s="1"/>
      <c r="E14" s="1"/>
      <c r="F14" s="26"/>
      <c r="G14" s="30"/>
      <c r="H14" s="16"/>
      <c r="I14" s="37"/>
      <c r="J14" s="42"/>
      <c r="K14" s="17"/>
      <c r="L14" s="17"/>
      <c r="M14" s="1"/>
      <c r="N14" s="61"/>
      <c r="Q14" s="63"/>
      <c r="R14" s="63"/>
      <c r="U14" s="52"/>
    </row>
    <row r="15" spans="2:24" x14ac:dyDescent="0.2">
      <c r="B15" s="15" t="s">
        <v>54</v>
      </c>
      <c r="C15" s="33">
        <f ca="1">計算シート!C15</f>
        <v>45953</v>
      </c>
      <c r="D15" s="1" t="str">
        <f>計算シート!D15</f>
        <v>金</v>
      </c>
      <c r="E15" s="1" t="s">
        <v>49</v>
      </c>
      <c r="F15" s="26">
        <f t="shared" ca="1" si="0"/>
        <v>45953</v>
      </c>
      <c r="G15" s="30" t="s">
        <v>48</v>
      </c>
      <c r="H15" s="16" t="s">
        <v>41</v>
      </c>
      <c r="I15" s="37">
        <f ca="1">計算シート!I15</f>
        <v>46014</v>
      </c>
      <c r="J15" s="42" t="s">
        <v>51</v>
      </c>
      <c r="K15" s="17"/>
      <c r="L15" s="17"/>
      <c r="M15" s="1"/>
      <c r="N15" s="61"/>
      <c r="Q15" s="63"/>
      <c r="R15" s="63"/>
    </row>
    <row r="16" spans="2:24" x14ac:dyDescent="0.2">
      <c r="B16" s="15"/>
      <c r="C16" s="33"/>
      <c r="D16" s="1"/>
      <c r="E16" s="1"/>
      <c r="F16" s="26"/>
      <c r="G16" s="30"/>
      <c r="H16" s="16"/>
      <c r="I16" s="37"/>
      <c r="J16" s="42"/>
      <c r="K16" s="17"/>
      <c r="L16" s="17"/>
      <c r="M16" s="1"/>
      <c r="N16" s="61"/>
      <c r="Q16" s="63"/>
      <c r="R16" s="63"/>
      <c r="X16" s="2" t="s">
        <v>38</v>
      </c>
    </row>
    <row r="17" spans="2:26" x14ac:dyDescent="0.2">
      <c r="B17" s="15" t="s">
        <v>61</v>
      </c>
      <c r="C17" s="33">
        <f ca="1">計算シート!C17</f>
        <v>45923</v>
      </c>
      <c r="D17" s="1" t="str">
        <f ca="1">計算シート!D17</f>
        <v>火</v>
      </c>
      <c r="E17" s="1" t="s">
        <v>49</v>
      </c>
      <c r="F17" s="26">
        <f t="shared" ca="1" si="0"/>
        <v>45923</v>
      </c>
      <c r="G17" s="30" t="s">
        <v>48</v>
      </c>
      <c r="H17" s="16" t="s">
        <v>15</v>
      </c>
      <c r="I17" s="37">
        <f ca="1">計算シート!I17</f>
        <v>46045</v>
      </c>
      <c r="J17" s="42" t="s">
        <v>51</v>
      </c>
      <c r="K17" s="17"/>
      <c r="L17" s="17"/>
      <c r="M17" s="1"/>
      <c r="N17" s="61"/>
      <c r="Q17" s="63"/>
      <c r="R17" s="63"/>
      <c r="U17" s="51"/>
      <c r="V17" s="51"/>
      <c r="X17" s="2" t="s">
        <v>18</v>
      </c>
      <c r="Y17" s="51">
        <f>DATE(IF(MONTH(N4)+3&gt;12,YEAR(N4)+1,YEAR(N4)),IF(MONTH(N4)+3&gt;12,MONTH(N4)-9,MONTH(N4)+3),DAY(N4))</f>
        <v>91</v>
      </c>
      <c r="Z17" s="51"/>
    </row>
    <row r="18" spans="2:26" x14ac:dyDescent="0.2">
      <c r="B18" s="15"/>
      <c r="C18" s="33"/>
      <c r="D18" s="1"/>
      <c r="E18" s="1"/>
      <c r="F18" s="26"/>
      <c r="G18" s="30"/>
      <c r="H18" s="16"/>
      <c r="I18" s="37"/>
      <c r="J18" s="42"/>
      <c r="K18" s="17"/>
      <c r="L18" s="17"/>
      <c r="M18" s="1"/>
      <c r="N18" s="61"/>
      <c r="U18" s="51"/>
      <c r="V18" s="51"/>
      <c r="X18" s="2" t="s">
        <v>20</v>
      </c>
      <c r="Y18" s="51">
        <f>EDATE(N4,3)</f>
        <v>91</v>
      </c>
    </row>
    <row r="19" spans="2:26" x14ac:dyDescent="0.2">
      <c r="B19" s="15" t="s">
        <v>55</v>
      </c>
      <c r="C19" s="33">
        <f ca="1">計算シート!C19</f>
        <v>45923</v>
      </c>
      <c r="D19" s="1" t="str">
        <f ca="1">計算シート!D19</f>
        <v>火</v>
      </c>
      <c r="E19" s="1" t="s">
        <v>49</v>
      </c>
      <c r="F19" s="26">
        <f ca="1">C19</f>
        <v>45923</v>
      </c>
      <c r="G19" s="30" t="s">
        <v>48</v>
      </c>
      <c r="H19" s="16" t="s">
        <v>16</v>
      </c>
      <c r="I19" s="37">
        <f ca="1">計算シート!I19</f>
        <v>46045</v>
      </c>
      <c r="J19" s="42" t="s">
        <v>51</v>
      </c>
      <c r="K19" s="17"/>
      <c r="L19" s="17"/>
      <c r="M19" s="1"/>
      <c r="N19" s="61"/>
      <c r="U19" s="51"/>
      <c r="V19" s="51"/>
      <c r="X19" s="2" t="s">
        <v>27</v>
      </c>
      <c r="Y19" s="51">
        <f>Y18+1</f>
        <v>92</v>
      </c>
    </row>
    <row r="20" spans="2:26" x14ac:dyDescent="0.2">
      <c r="B20" s="15"/>
      <c r="C20" s="34"/>
      <c r="D20" s="1"/>
      <c r="E20" s="1"/>
      <c r="F20" s="26"/>
      <c r="G20" s="30"/>
      <c r="H20" s="16"/>
      <c r="I20" s="37"/>
      <c r="J20" s="42"/>
      <c r="K20" s="17"/>
      <c r="L20" s="17"/>
      <c r="M20" s="1"/>
      <c r="N20" s="61"/>
      <c r="U20" s="52"/>
      <c r="V20" s="51"/>
      <c r="X20" s="2" t="s">
        <v>28</v>
      </c>
      <c r="Y20" s="51">
        <f>IF(Y17=Y18,Y17,Y19)</f>
        <v>91</v>
      </c>
    </row>
    <row r="21" spans="2:26" x14ac:dyDescent="0.2">
      <c r="B21" s="15" t="s">
        <v>56</v>
      </c>
      <c r="C21" s="33">
        <f ca="1">計算シート!C21</f>
        <v>45892</v>
      </c>
      <c r="D21" s="1" t="str">
        <f ca="1">計算シート!D21</f>
        <v>土</v>
      </c>
      <c r="E21" s="1" t="s">
        <v>49</v>
      </c>
      <c r="F21" s="26">
        <f t="shared" ca="1" si="0"/>
        <v>45892</v>
      </c>
      <c r="G21" s="30" t="s">
        <v>48</v>
      </c>
      <c r="H21" s="5" t="s">
        <v>26</v>
      </c>
      <c r="I21" s="37">
        <f ca="1">計算シート!I21</f>
        <v>46076</v>
      </c>
      <c r="J21" s="42" t="s">
        <v>51</v>
      </c>
      <c r="K21" s="17"/>
      <c r="L21" s="17"/>
      <c r="M21" s="1"/>
      <c r="N21" s="61"/>
      <c r="U21" s="51"/>
      <c r="V21" s="51"/>
    </row>
    <row r="22" spans="2:26" x14ac:dyDescent="0.2">
      <c r="B22" s="15"/>
      <c r="C22" s="35"/>
      <c r="F22" s="6"/>
      <c r="G22" s="29"/>
      <c r="I22" s="38"/>
      <c r="J22" s="42"/>
      <c r="K22" s="17"/>
      <c r="L22" s="17"/>
    </row>
    <row r="23" spans="2:26" x14ac:dyDescent="0.2">
      <c r="B23" s="15" t="s">
        <v>62</v>
      </c>
      <c r="C23" s="33">
        <f ca="1">計算シート!C23</f>
        <v>45844</v>
      </c>
      <c r="D23" s="1" t="str">
        <f ca="1">計算シート!D23</f>
        <v>日</v>
      </c>
      <c r="E23" s="1" t="s">
        <v>49</v>
      </c>
      <c r="F23" s="26">
        <f t="shared" ca="1" si="0"/>
        <v>45844</v>
      </c>
      <c r="G23" s="30" t="s">
        <v>48</v>
      </c>
      <c r="H23" s="16" t="s">
        <v>8</v>
      </c>
      <c r="I23" s="37">
        <f ca="1">計算シート!I23</f>
        <v>46124</v>
      </c>
      <c r="J23" s="42" t="s">
        <v>51</v>
      </c>
      <c r="K23" s="17"/>
      <c r="L23" s="17"/>
      <c r="M23" s="1"/>
      <c r="N23" s="61"/>
      <c r="U23" s="51"/>
      <c r="V23" s="51"/>
      <c r="Y23" s="51"/>
    </row>
    <row r="24" spans="2:26" x14ac:dyDescent="0.2">
      <c r="B24" s="15"/>
      <c r="C24" s="33"/>
      <c r="D24" s="1"/>
      <c r="E24" s="1"/>
      <c r="F24" s="26"/>
      <c r="G24" s="30"/>
      <c r="H24" s="16"/>
      <c r="I24" s="37"/>
      <c r="J24" s="42"/>
      <c r="K24" s="17"/>
      <c r="L24" s="17"/>
      <c r="M24" s="1"/>
      <c r="N24" s="61"/>
      <c r="U24" s="51"/>
      <c r="V24" s="51"/>
    </row>
    <row r="25" spans="2:26" x14ac:dyDescent="0.2">
      <c r="B25" s="15" t="s">
        <v>57</v>
      </c>
      <c r="C25" s="33">
        <f ca="1">計算シート!C25</f>
        <v>45816</v>
      </c>
      <c r="D25" s="1" t="str">
        <f ca="1">計算シート!D25</f>
        <v>日</v>
      </c>
      <c r="E25" s="1" t="s">
        <v>49</v>
      </c>
      <c r="F25" s="26">
        <f t="shared" ca="1" si="0"/>
        <v>45816</v>
      </c>
      <c r="G25" s="30" t="s">
        <v>48</v>
      </c>
      <c r="H25" s="16" t="s">
        <v>7</v>
      </c>
      <c r="I25" s="37">
        <f ca="1">計算シート!I25</f>
        <v>46152</v>
      </c>
      <c r="J25" s="42" t="s">
        <v>51</v>
      </c>
      <c r="K25" s="17"/>
      <c r="L25" s="17"/>
      <c r="M25" s="1"/>
      <c r="N25" s="61"/>
      <c r="U25" s="51"/>
      <c r="V25" s="51"/>
    </row>
    <row r="26" spans="2:26" x14ac:dyDescent="0.2">
      <c r="B26" s="15"/>
      <c r="C26" s="33"/>
      <c r="D26" s="1"/>
      <c r="E26" s="1"/>
      <c r="F26" s="26"/>
      <c r="G26" s="30"/>
      <c r="H26" s="16"/>
      <c r="I26" s="37"/>
      <c r="J26" s="42"/>
      <c r="K26" s="17"/>
      <c r="L26" s="17"/>
      <c r="M26" s="1"/>
      <c r="N26" s="3"/>
      <c r="U26" s="52"/>
      <c r="V26" s="51"/>
    </row>
    <row r="27" spans="2:26" x14ac:dyDescent="0.2">
      <c r="B27" s="15" t="s">
        <v>58</v>
      </c>
      <c r="C27" s="33">
        <f ca="1">計算シート!C27</f>
        <v>45800</v>
      </c>
      <c r="D27" s="1" t="str">
        <f ca="1">計算シート!D27</f>
        <v>金</v>
      </c>
      <c r="E27" s="1" t="s">
        <v>49</v>
      </c>
      <c r="F27" s="26">
        <f t="shared" ca="1" si="0"/>
        <v>45800</v>
      </c>
      <c r="G27" s="30" t="s">
        <v>48</v>
      </c>
      <c r="H27" s="16" t="s">
        <v>10</v>
      </c>
      <c r="I27" s="37">
        <f ca="1">計算シート!I27</f>
        <v>46165</v>
      </c>
      <c r="J27" s="42" t="s">
        <v>51</v>
      </c>
      <c r="K27" s="17"/>
      <c r="L27" s="17"/>
      <c r="M27" s="1"/>
      <c r="N27" s="61"/>
      <c r="U27" s="51"/>
      <c r="V27" s="51"/>
    </row>
    <row r="28" spans="2:26" x14ac:dyDescent="0.2">
      <c r="B28" s="15"/>
      <c r="C28" s="33"/>
      <c r="D28" s="1"/>
      <c r="E28" s="1"/>
      <c r="F28" s="26"/>
      <c r="G28" s="30"/>
      <c r="H28" s="16"/>
      <c r="I28" s="37"/>
      <c r="J28" s="42"/>
      <c r="K28" s="17"/>
      <c r="L28" s="17"/>
      <c r="M28" s="1"/>
      <c r="N28" s="61"/>
    </row>
    <row r="29" spans="2:26" ht="13.8" thickBot="1" x14ac:dyDescent="0.25">
      <c r="B29" s="18" t="s">
        <v>59</v>
      </c>
      <c r="C29" s="36">
        <f ca="1">計算シート!C29</f>
        <v>45770</v>
      </c>
      <c r="D29" s="19" t="str">
        <f ca="1">計算シート!D29</f>
        <v>水</v>
      </c>
      <c r="E29" s="19" t="s">
        <v>49</v>
      </c>
      <c r="F29" s="27">
        <f t="shared" ca="1" si="0"/>
        <v>45770</v>
      </c>
      <c r="G29" s="31" t="s">
        <v>48</v>
      </c>
      <c r="H29" s="20" t="s">
        <v>9</v>
      </c>
      <c r="I29" s="39">
        <f ca="1">計算シート!I29</f>
        <v>46196</v>
      </c>
      <c r="J29" s="43" t="s">
        <v>51</v>
      </c>
      <c r="K29" s="17"/>
      <c r="L29" s="17"/>
      <c r="M29" s="1"/>
      <c r="N29" s="61"/>
      <c r="U29" s="51"/>
      <c r="V29" s="51"/>
    </row>
    <row r="30" spans="2:26" s="2" customFormat="1" x14ac:dyDescent="0.2">
      <c r="B30" s="49"/>
      <c r="D30" s="49"/>
      <c r="E30" s="49"/>
      <c r="F30" s="49"/>
      <c r="G30" s="49"/>
      <c r="H30" s="50"/>
      <c r="I30" s="54"/>
      <c r="U30" s="51"/>
    </row>
    <row r="31" spans="2:26" s="2" customFormat="1" x14ac:dyDescent="0.2">
      <c r="B31" s="49"/>
      <c r="D31" s="49"/>
      <c r="E31" s="49"/>
      <c r="F31" s="49"/>
      <c r="G31" s="49"/>
      <c r="H31" s="55"/>
      <c r="I31" s="49"/>
      <c r="P31" s="51"/>
      <c r="U31" s="51"/>
    </row>
    <row r="32" spans="2:26" s="2" customFormat="1" x14ac:dyDescent="0.2">
      <c r="B32" s="49"/>
      <c r="D32" s="49"/>
      <c r="E32" s="49"/>
      <c r="F32" s="49"/>
      <c r="G32" s="49"/>
      <c r="I32" s="54"/>
      <c r="N32" s="51"/>
      <c r="P32" s="51"/>
      <c r="U32" s="52"/>
    </row>
    <row r="33" spans="2:16" s="2" customFormat="1" x14ac:dyDescent="0.2">
      <c r="B33" s="49"/>
      <c r="D33" s="49"/>
      <c r="E33" s="49"/>
      <c r="F33" s="49"/>
      <c r="G33" s="49"/>
      <c r="I33" s="54"/>
      <c r="N33" s="51"/>
      <c r="P33" s="51"/>
    </row>
    <row r="34" spans="2:16" s="2" customFormat="1" x14ac:dyDescent="0.2">
      <c r="B34" s="49"/>
      <c r="D34" s="49"/>
      <c r="E34" s="49"/>
      <c r="F34" s="49"/>
      <c r="G34" s="49"/>
      <c r="I34" s="54"/>
      <c r="N34" s="51"/>
      <c r="P34" s="52"/>
    </row>
    <row r="35" spans="2:16" s="2" customFormat="1" x14ac:dyDescent="0.2">
      <c r="B35" s="49"/>
      <c r="D35" s="49"/>
      <c r="E35" s="49"/>
      <c r="F35" s="49"/>
      <c r="G35" s="49"/>
      <c r="I35" s="54"/>
      <c r="N35" s="51"/>
    </row>
    <row r="36" spans="2:16" s="2" customFormat="1" x14ac:dyDescent="0.2">
      <c r="B36" s="49"/>
      <c r="D36" s="49"/>
      <c r="E36" s="49"/>
      <c r="F36" s="49"/>
      <c r="G36" s="49"/>
      <c r="I36" s="49"/>
    </row>
    <row r="37" spans="2:16" s="2" customFormat="1" x14ac:dyDescent="0.2">
      <c r="B37" s="49"/>
      <c r="D37" s="49"/>
      <c r="E37" s="49"/>
      <c r="F37" s="49"/>
      <c r="G37" s="49"/>
    </row>
    <row r="38" spans="2:16" s="2" customFormat="1" x14ac:dyDescent="0.2">
      <c r="B38" s="49"/>
      <c r="D38" s="49"/>
      <c r="E38" s="49"/>
      <c r="F38" s="49"/>
      <c r="G38" s="49"/>
      <c r="I38" s="51"/>
      <c r="J38" s="51"/>
      <c r="K38" s="51"/>
      <c r="L38" s="51"/>
      <c r="O38" s="51"/>
    </row>
    <row r="39" spans="2:16" s="2" customFormat="1" x14ac:dyDescent="0.2">
      <c r="B39" s="49"/>
      <c r="D39" s="49"/>
      <c r="E39" s="49"/>
      <c r="F39" s="49"/>
      <c r="G39" s="49"/>
      <c r="I39" s="51"/>
      <c r="J39" s="51"/>
      <c r="K39" s="51"/>
      <c r="L39" s="51"/>
      <c r="O39" s="51"/>
    </row>
    <row r="40" spans="2:16" s="2" customFormat="1" x14ac:dyDescent="0.2">
      <c r="B40" s="49"/>
      <c r="D40" s="49"/>
      <c r="E40" s="49"/>
      <c r="F40" s="49"/>
      <c r="G40" s="49"/>
      <c r="I40" s="51"/>
      <c r="J40" s="51"/>
      <c r="K40" s="51"/>
      <c r="L40" s="51"/>
      <c r="O40" s="51"/>
    </row>
    <row r="41" spans="2:16" s="2" customFormat="1" x14ac:dyDescent="0.2">
      <c r="B41" s="49"/>
      <c r="D41" s="49"/>
      <c r="E41" s="49"/>
      <c r="F41" s="49"/>
      <c r="G41" s="49"/>
      <c r="I41" s="52"/>
      <c r="J41" s="51"/>
      <c r="K41" s="51"/>
      <c r="L41" s="51"/>
      <c r="O41" s="51"/>
    </row>
    <row r="42" spans="2:16" s="2" customFormat="1" x14ac:dyDescent="0.2">
      <c r="B42" s="49"/>
      <c r="D42" s="49"/>
      <c r="E42" s="49"/>
      <c r="F42" s="49"/>
      <c r="G42" s="49"/>
      <c r="I42" s="51"/>
      <c r="J42" s="51"/>
      <c r="K42" s="51"/>
      <c r="L42" s="51"/>
    </row>
    <row r="43" spans="2:16" s="2" customFormat="1" x14ac:dyDescent="0.2">
      <c r="B43" s="49"/>
      <c r="D43" s="49"/>
      <c r="E43" s="49"/>
      <c r="F43" s="49"/>
      <c r="G43" s="49"/>
    </row>
    <row r="44" spans="2:16" s="2" customFormat="1" x14ac:dyDescent="0.2">
      <c r="B44" s="49"/>
      <c r="D44" s="49"/>
      <c r="E44" s="49"/>
      <c r="F44" s="49"/>
      <c r="G44" s="49"/>
      <c r="I44" s="51"/>
      <c r="J44" s="51"/>
      <c r="K44" s="51"/>
      <c r="L44" s="51"/>
      <c r="O44" s="51"/>
    </row>
    <row r="45" spans="2:16" s="2" customFormat="1" x14ac:dyDescent="0.2">
      <c r="B45" s="49"/>
      <c r="D45" s="49"/>
      <c r="E45" s="49"/>
      <c r="F45" s="49"/>
      <c r="G45" s="49"/>
      <c r="I45" s="51"/>
      <c r="J45" s="51"/>
      <c r="K45" s="51"/>
      <c r="L45" s="51"/>
    </row>
    <row r="46" spans="2:16" s="2" customFormat="1" x14ac:dyDescent="0.2">
      <c r="B46" s="49"/>
      <c r="D46" s="49"/>
      <c r="E46" s="49"/>
      <c r="F46" s="49"/>
      <c r="G46" s="49"/>
      <c r="I46" s="51"/>
      <c r="J46" s="51"/>
      <c r="K46" s="51"/>
      <c r="L46" s="51"/>
    </row>
    <row r="47" spans="2:16" s="2" customFormat="1" x14ac:dyDescent="0.2">
      <c r="B47" s="49"/>
      <c r="D47" s="49"/>
      <c r="E47" s="49"/>
      <c r="F47" s="49"/>
      <c r="G47" s="49"/>
      <c r="I47" s="52"/>
      <c r="J47" s="51"/>
      <c r="K47" s="51"/>
      <c r="L47" s="51"/>
    </row>
    <row r="48" spans="2:16" s="2" customFormat="1" x14ac:dyDescent="0.2">
      <c r="B48" s="49"/>
      <c r="D48" s="49"/>
      <c r="E48" s="49"/>
      <c r="F48" s="49"/>
      <c r="G48" s="49"/>
      <c r="I48" s="51"/>
      <c r="J48" s="51"/>
      <c r="K48" s="51"/>
      <c r="L48" s="51"/>
    </row>
    <row r="49" spans="2:15" s="2" customFormat="1" x14ac:dyDescent="0.2">
      <c r="B49" s="49"/>
      <c r="D49" s="49"/>
      <c r="E49" s="49"/>
      <c r="F49" s="49"/>
      <c r="G49" s="49"/>
    </row>
    <row r="50" spans="2:15" s="2" customFormat="1" x14ac:dyDescent="0.2">
      <c r="B50" s="49"/>
      <c r="D50" s="49"/>
      <c r="E50" s="49"/>
      <c r="F50" s="49"/>
      <c r="G50" s="49"/>
      <c r="I50" s="51"/>
      <c r="J50" s="51"/>
      <c r="K50" s="51"/>
      <c r="L50" s="51"/>
    </row>
    <row r="51" spans="2:15" s="2" customFormat="1" x14ac:dyDescent="0.2">
      <c r="B51" s="49"/>
      <c r="D51" s="49"/>
      <c r="E51" s="49"/>
      <c r="F51" s="49"/>
      <c r="G51" s="49"/>
      <c r="I51" s="51"/>
    </row>
    <row r="52" spans="2:15" s="2" customFormat="1" x14ac:dyDescent="0.2">
      <c r="B52" s="49"/>
      <c r="D52" s="49"/>
      <c r="E52" s="49"/>
      <c r="F52" s="49"/>
      <c r="G52" s="49"/>
      <c r="I52" s="51"/>
    </row>
    <row r="53" spans="2:15" s="2" customFormat="1" x14ac:dyDescent="0.2">
      <c r="B53" s="49"/>
      <c r="D53" s="49"/>
      <c r="E53" s="49"/>
      <c r="F53" s="49"/>
      <c r="G53" s="49"/>
      <c r="I53" s="52"/>
    </row>
    <row r="54" spans="2:15" s="2" customFormat="1" x14ac:dyDescent="0.2">
      <c r="B54" s="49"/>
      <c r="D54" s="49"/>
      <c r="E54" s="49"/>
      <c r="F54" s="49"/>
      <c r="G54" s="49"/>
    </row>
    <row r="55" spans="2:15" s="2" customFormat="1" x14ac:dyDescent="0.2">
      <c r="B55" s="49"/>
      <c r="D55" s="49"/>
      <c r="E55" s="49"/>
      <c r="F55" s="49"/>
      <c r="G55" s="49"/>
    </row>
    <row r="56" spans="2:15" s="2" customFormat="1" x14ac:dyDescent="0.2">
      <c r="B56" s="49"/>
      <c r="D56" s="49"/>
      <c r="E56" s="49"/>
      <c r="F56" s="49"/>
      <c r="G56" s="49"/>
    </row>
    <row r="57" spans="2:15" s="2" customFormat="1" x14ac:dyDescent="0.2">
      <c r="B57" s="49"/>
      <c r="D57" s="49"/>
      <c r="E57" s="49"/>
      <c r="F57" s="49"/>
      <c r="G57" s="49"/>
    </row>
    <row r="58" spans="2:15" s="2" customFormat="1" x14ac:dyDescent="0.2">
      <c r="B58" s="49"/>
      <c r="D58" s="49"/>
      <c r="E58" s="49"/>
      <c r="F58" s="49"/>
      <c r="G58" s="49"/>
      <c r="I58" s="52"/>
      <c r="O58" s="52"/>
    </row>
    <row r="59" spans="2:15" s="2" customFormat="1" x14ac:dyDescent="0.2">
      <c r="B59" s="49"/>
      <c r="D59" s="49"/>
      <c r="E59" s="49"/>
      <c r="F59" s="49"/>
      <c r="G59" s="49"/>
      <c r="I59" s="52"/>
      <c r="O59" s="52"/>
    </row>
    <row r="60" spans="2:15" s="2" customFormat="1" x14ac:dyDescent="0.2">
      <c r="B60" s="49"/>
      <c r="D60" s="49"/>
      <c r="E60" s="49"/>
      <c r="F60" s="49"/>
      <c r="G60" s="49"/>
      <c r="I60" s="52"/>
      <c r="O60" s="52"/>
    </row>
    <row r="61" spans="2:15" s="2" customFormat="1" x14ac:dyDescent="0.2">
      <c r="B61" s="49"/>
      <c r="D61" s="49"/>
      <c r="E61" s="49"/>
      <c r="F61" s="49"/>
      <c r="G61" s="49"/>
      <c r="I61" s="52"/>
      <c r="O61" s="52"/>
    </row>
    <row r="62" spans="2:15" s="2" customFormat="1" x14ac:dyDescent="0.2">
      <c r="B62" s="49"/>
      <c r="D62" s="49"/>
      <c r="E62" s="49"/>
      <c r="F62" s="49"/>
      <c r="G62" s="49"/>
      <c r="I62" s="52"/>
    </row>
    <row r="63" spans="2:15" s="2" customFormat="1" x14ac:dyDescent="0.2">
      <c r="B63" s="49"/>
      <c r="D63" s="49"/>
      <c r="E63" s="49"/>
      <c r="F63" s="49"/>
      <c r="G63" s="49"/>
      <c r="I63" s="52"/>
    </row>
    <row r="64" spans="2:15" s="2" customFormat="1" x14ac:dyDescent="0.2">
      <c r="B64" s="49"/>
      <c r="D64" s="49"/>
      <c r="E64" s="49"/>
      <c r="F64" s="49"/>
      <c r="G64" s="49"/>
      <c r="I64" s="52"/>
    </row>
    <row r="65" spans="2:17" s="2" customFormat="1" x14ac:dyDescent="0.2">
      <c r="B65" s="49"/>
      <c r="D65" s="49"/>
      <c r="E65" s="49"/>
      <c r="F65" s="49"/>
      <c r="G65" s="49"/>
      <c r="I65" s="52"/>
    </row>
    <row r="66" spans="2:17" s="2" customFormat="1" x14ac:dyDescent="0.2">
      <c r="B66" s="49"/>
      <c r="D66" s="49"/>
      <c r="E66" s="49"/>
      <c r="F66" s="49"/>
      <c r="G66" s="49"/>
      <c r="I66" s="52"/>
    </row>
    <row r="67" spans="2:17" s="2" customFormat="1" x14ac:dyDescent="0.2">
      <c r="B67" s="49"/>
      <c r="D67" s="49"/>
      <c r="E67" s="49"/>
      <c r="F67" s="49"/>
      <c r="G67" s="49"/>
      <c r="I67" s="52"/>
    </row>
    <row r="68" spans="2:17" s="2" customFormat="1" x14ac:dyDescent="0.2">
      <c r="B68" s="49"/>
      <c r="D68" s="49"/>
      <c r="E68" s="49"/>
      <c r="F68" s="49"/>
      <c r="G68" s="49"/>
      <c r="I68" s="52"/>
    </row>
    <row r="69" spans="2:17" s="2" customFormat="1" x14ac:dyDescent="0.2">
      <c r="B69" s="49"/>
      <c r="D69" s="49"/>
      <c r="E69" s="49"/>
      <c r="F69" s="49"/>
      <c r="G69" s="49"/>
      <c r="I69" s="52"/>
    </row>
    <row r="70" spans="2:17" s="2" customFormat="1" x14ac:dyDescent="0.2">
      <c r="B70" s="49"/>
      <c r="D70" s="49"/>
      <c r="E70" s="49"/>
      <c r="F70" s="49"/>
      <c r="G70" s="49"/>
      <c r="I70" s="52"/>
    </row>
    <row r="71" spans="2:17" s="2" customFormat="1" x14ac:dyDescent="0.2">
      <c r="B71" s="49"/>
      <c r="D71" s="49"/>
      <c r="E71" s="49"/>
      <c r="F71" s="49"/>
      <c r="G71" s="49"/>
      <c r="I71" s="52"/>
    </row>
    <row r="72" spans="2:17" s="2" customFormat="1" x14ac:dyDescent="0.2">
      <c r="B72" s="49"/>
      <c r="D72" s="49"/>
      <c r="E72" s="49"/>
      <c r="F72" s="49"/>
      <c r="G72" s="49"/>
      <c r="I72" s="52"/>
    </row>
    <row r="73" spans="2:17" s="2" customFormat="1" x14ac:dyDescent="0.2">
      <c r="B73" s="49"/>
      <c r="D73" s="49"/>
      <c r="E73" s="49"/>
      <c r="F73" s="49"/>
      <c r="G73" s="49"/>
      <c r="I73" s="52"/>
    </row>
    <row r="74" spans="2:17" s="2" customFormat="1" x14ac:dyDescent="0.2">
      <c r="B74" s="49"/>
      <c r="D74" s="49"/>
      <c r="E74" s="49"/>
      <c r="F74" s="49"/>
      <c r="G74" s="49"/>
    </row>
    <row r="75" spans="2:17" s="2" customFormat="1" x14ac:dyDescent="0.2">
      <c r="B75" s="49"/>
      <c r="D75" s="49"/>
      <c r="E75" s="49"/>
      <c r="F75" s="49"/>
      <c r="G75" s="49"/>
    </row>
    <row r="76" spans="2:17" s="2" customFormat="1" x14ac:dyDescent="0.2">
      <c r="B76" s="49"/>
      <c r="D76" s="49"/>
      <c r="E76" s="49"/>
      <c r="F76" s="49"/>
      <c r="G76" s="49"/>
    </row>
    <row r="77" spans="2:17" s="2" customFormat="1" x14ac:dyDescent="0.2">
      <c r="B77" s="49"/>
      <c r="D77" s="49"/>
      <c r="E77" s="49"/>
      <c r="F77" s="49"/>
      <c r="G77" s="49"/>
    </row>
    <row r="78" spans="2:17" s="2" customFormat="1" x14ac:dyDescent="0.2">
      <c r="B78" s="49"/>
      <c r="D78" s="49"/>
      <c r="E78" s="49"/>
      <c r="F78" s="49"/>
      <c r="G78" s="49"/>
    </row>
    <row r="79" spans="2:17" s="2" customFormat="1" x14ac:dyDescent="0.2">
      <c r="B79" s="53"/>
      <c r="C79" s="52"/>
      <c r="D79" s="53"/>
      <c r="E79" s="53"/>
      <c r="F79" s="53"/>
      <c r="G79" s="53"/>
      <c r="H79" s="52"/>
      <c r="I79" s="52"/>
      <c r="J79" s="52"/>
      <c r="K79" s="52"/>
      <c r="L79" s="52"/>
      <c r="M79" s="52"/>
      <c r="N79" s="52"/>
      <c r="O79" s="52"/>
      <c r="P79" s="52"/>
      <c r="Q79" s="52"/>
    </row>
    <row r="80" spans="2:17" s="2" customFormat="1" x14ac:dyDescent="0.2">
      <c r="B80" s="53"/>
      <c r="C80" s="52"/>
      <c r="D80" s="53"/>
      <c r="E80" s="53"/>
      <c r="F80" s="53"/>
      <c r="G80" s="53"/>
      <c r="H80" s="52"/>
      <c r="I80" s="52"/>
      <c r="J80" s="52"/>
      <c r="K80" s="52"/>
      <c r="L80" s="52"/>
      <c r="M80" s="52"/>
      <c r="N80" s="52"/>
      <c r="O80" s="52"/>
      <c r="P80" s="52"/>
      <c r="Q80" s="52"/>
    </row>
    <row r="81" spans="2:17" s="2" customFormat="1" x14ac:dyDescent="0.2">
      <c r="B81" s="53"/>
      <c r="C81" s="52"/>
      <c r="D81" s="53"/>
      <c r="E81" s="53"/>
      <c r="F81" s="53"/>
      <c r="G81" s="53"/>
      <c r="H81" s="52"/>
      <c r="I81" s="52"/>
      <c r="J81" s="52"/>
      <c r="K81" s="52"/>
      <c r="L81" s="52"/>
      <c r="M81" s="52"/>
      <c r="N81" s="52"/>
      <c r="O81" s="52"/>
      <c r="P81" s="52"/>
      <c r="Q81" s="52"/>
    </row>
    <row r="82" spans="2:17" s="2" customFormat="1" x14ac:dyDescent="0.2">
      <c r="B82" s="53"/>
      <c r="C82" s="52"/>
      <c r="D82" s="53"/>
      <c r="E82" s="53"/>
      <c r="F82" s="53"/>
      <c r="G82" s="53"/>
      <c r="H82" s="52"/>
      <c r="I82" s="52"/>
      <c r="J82" s="52"/>
      <c r="K82" s="52"/>
      <c r="L82" s="52"/>
      <c r="M82" s="52"/>
      <c r="N82" s="52"/>
      <c r="O82" s="52"/>
      <c r="P82" s="52"/>
      <c r="Q82" s="52"/>
    </row>
    <row r="83" spans="2:17" x14ac:dyDescent="0.2">
      <c r="B83" s="6"/>
      <c r="C83" s="3"/>
      <c r="D83" s="6"/>
      <c r="E83" s="6"/>
      <c r="F83" s="6"/>
      <c r="G83" s="6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2:17" x14ac:dyDescent="0.2">
      <c r="B84" s="6"/>
      <c r="C84" s="3"/>
      <c r="D84" s="6"/>
      <c r="E84" s="6"/>
      <c r="F84" s="6"/>
      <c r="G84" s="6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2:17" x14ac:dyDescent="0.2">
      <c r="B85" s="6"/>
      <c r="C85" s="3"/>
      <c r="D85" s="6"/>
      <c r="E85" s="6"/>
      <c r="F85" s="6"/>
      <c r="G85" s="6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2:17" x14ac:dyDescent="0.2">
      <c r="B86" s="6"/>
      <c r="C86" s="3"/>
      <c r="D86" s="6"/>
      <c r="E86" s="6"/>
      <c r="F86" s="6"/>
      <c r="G86" s="6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2:17" x14ac:dyDescent="0.2">
      <c r="B87" s="6"/>
      <c r="C87" s="3"/>
      <c r="D87" s="6"/>
      <c r="E87" s="6"/>
      <c r="F87" s="6"/>
      <c r="G87" s="6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2:17" x14ac:dyDescent="0.2">
      <c r="B88" s="6"/>
      <c r="C88" s="3"/>
      <c r="D88" s="6"/>
      <c r="E88" s="6"/>
      <c r="F88" s="6"/>
      <c r="G88" s="6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2:17" x14ac:dyDescent="0.2">
      <c r="B89" s="6"/>
      <c r="C89" s="3"/>
      <c r="D89" s="6"/>
      <c r="E89" s="6"/>
      <c r="F89" s="6"/>
      <c r="G89" s="6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2:17" x14ac:dyDescent="0.2">
      <c r="B90" s="6"/>
      <c r="C90" s="3"/>
      <c r="D90" s="6"/>
      <c r="E90" s="6"/>
      <c r="F90" s="6"/>
      <c r="G90" s="6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2:17" x14ac:dyDescent="0.2">
      <c r="B91" s="6"/>
      <c r="C91" s="3"/>
      <c r="D91" s="6"/>
      <c r="E91" s="6"/>
      <c r="F91" s="6"/>
      <c r="G91" s="6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2:17" x14ac:dyDescent="0.2">
      <c r="B92" s="6"/>
      <c r="C92" s="3"/>
      <c r="D92" s="6"/>
      <c r="E92" s="6"/>
      <c r="F92" s="6"/>
      <c r="G92" s="6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2:17" x14ac:dyDescent="0.2">
      <c r="B93" s="6"/>
      <c r="C93" s="3"/>
      <c r="D93" s="6"/>
      <c r="E93" s="6"/>
      <c r="F93" s="6"/>
      <c r="G93" s="6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2:17" x14ac:dyDescent="0.2">
      <c r="B94" s="6"/>
      <c r="C94" s="3"/>
      <c r="D94" s="6"/>
      <c r="E94" s="6"/>
      <c r="F94" s="6"/>
      <c r="G94" s="6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2:17" x14ac:dyDescent="0.2">
      <c r="B95" s="6"/>
      <c r="C95" s="3"/>
      <c r="D95" s="6"/>
      <c r="E95" s="6"/>
      <c r="F95" s="6"/>
      <c r="G95" s="6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2:17" x14ac:dyDescent="0.2">
      <c r="B96" s="6"/>
      <c r="C96" s="3"/>
      <c r="D96" s="6"/>
      <c r="E96" s="6"/>
      <c r="F96" s="6"/>
      <c r="G96" s="6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2:17" x14ac:dyDescent="0.2">
      <c r="B97" s="6"/>
      <c r="C97" s="3"/>
      <c r="D97" s="6"/>
      <c r="E97" s="6"/>
      <c r="F97" s="6"/>
      <c r="G97" s="6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2:17" x14ac:dyDescent="0.2">
      <c r="B98" s="6"/>
      <c r="C98" s="3"/>
      <c r="D98" s="6"/>
      <c r="E98" s="6"/>
      <c r="F98" s="6"/>
      <c r="G98" s="6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2:17" x14ac:dyDescent="0.2">
      <c r="B99" s="6"/>
      <c r="C99" s="3"/>
      <c r="D99" s="6"/>
      <c r="E99" s="6"/>
      <c r="F99" s="6"/>
      <c r="G99" s="6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2:17" x14ac:dyDescent="0.2">
      <c r="B100" s="6"/>
      <c r="C100" s="3"/>
      <c r="D100" s="6"/>
      <c r="E100" s="6"/>
      <c r="F100" s="6"/>
      <c r="G100" s="6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2:17" x14ac:dyDescent="0.2">
      <c r="B101" s="6"/>
      <c r="C101" s="3"/>
      <c r="D101" s="6"/>
      <c r="E101" s="6"/>
      <c r="F101" s="6"/>
      <c r="G101" s="6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2:17" x14ac:dyDescent="0.2">
      <c r="B102" s="6"/>
      <c r="C102" s="3"/>
      <c r="D102" s="6"/>
      <c r="E102" s="6"/>
      <c r="F102" s="6"/>
      <c r="G102" s="6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2:17" x14ac:dyDescent="0.2">
      <c r="B103" s="6"/>
      <c r="C103" s="3"/>
      <c r="D103" s="6"/>
      <c r="E103" s="6"/>
      <c r="F103" s="6"/>
      <c r="G103" s="6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2:17" x14ac:dyDescent="0.2">
      <c r="B104" s="6"/>
      <c r="C104" s="3"/>
      <c r="D104" s="6"/>
      <c r="E104" s="6"/>
      <c r="F104" s="6"/>
      <c r="G104" s="6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9" spans="2:17" x14ac:dyDescent="0.2">
      <c r="C109" s="22"/>
    </row>
    <row r="110" spans="2:17" x14ac:dyDescent="0.2">
      <c r="C110" s="3"/>
    </row>
    <row r="111" spans="2:17" x14ac:dyDescent="0.2">
      <c r="C111" s="3"/>
    </row>
    <row r="112" spans="2:17" x14ac:dyDescent="0.2">
      <c r="C112" s="3"/>
    </row>
    <row r="113" spans="3:3" x14ac:dyDescent="0.2">
      <c r="C113" s="3"/>
    </row>
    <row r="114" spans="3:3" x14ac:dyDescent="0.2">
      <c r="C114" s="3"/>
    </row>
    <row r="115" spans="3:3" x14ac:dyDescent="0.2">
      <c r="C115" s="3"/>
    </row>
    <row r="116" spans="3:3" x14ac:dyDescent="0.2">
      <c r="C116" s="3"/>
    </row>
    <row r="117" spans="3:3" x14ac:dyDescent="0.2">
      <c r="C117" s="3"/>
    </row>
    <row r="118" spans="3:3" x14ac:dyDescent="0.2">
      <c r="C118" s="3"/>
    </row>
    <row r="119" spans="3:3" x14ac:dyDescent="0.2">
      <c r="C119" s="3"/>
    </row>
    <row r="120" spans="3:3" x14ac:dyDescent="0.2">
      <c r="C120" s="3"/>
    </row>
    <row r="121" spans="3:3" x14ac:dyDescent="0.2">
      <c r="C121" s="3"/>
    </row>
    <row r="122" spans="3:3" x14ac:dyDescent="0.2">
      <c r="C122" s="3"/>
    </row>
    <row r="123" spans="3:3" x14ac:dyDescent="0.2">
      <c r="C123" s="3"/>
    </row>
    <row r="124" spans="3:3" x14ac:dyDescent="0.2">
      <c r="C124" s="3"/>
    </row>
    <row r="125" spans="3:3" x14ac:dyDescent="0.2">
      <c r="C125" s="3"/>
    </row>
    <row r="126" spans="3:3" x14ac:dyDescent="0.2">
      <c r="C126" s="3"/>
    </row>
    <row r="127" spans="3:3" x14ac:dyDescent="0.2">
      <c r="C127" s="3"/>
    </row>
    <row r="128" spans="3:3" x14ac:dyDescent="0.2">
      <c r="C128" s="3"/>
    </row>
    <row r="129" spans="3:3" x14ac:dyDescent="0.2">
      <c r="C129" s="3"/>
    </row>
    <row r="130" spans="3:3" x14ac:dyDescent="0.2">
      <c r="C130" s="3"/>
    </row>
    <row r="131" spans="3:3" x14ac:dyDescent="0.2">
      <c r="C131" s="3"/>
    </row>
    <row r="132" spans="3:3" x14ac:dyDescent="0.2">
      <c r="C132" s="3"/>
    </row>
  </sheetData>
  <sheetProtection algorithmName="SHA-512" hashValue="icEi/jAvjsbAT/y7cgrPr3qUey72IjeOYcoKwhN/gIz4Hbl8Ui4zRVrP9uGDJIPrjO3oR/4mdWd8jDMcy36dmQ==" saltValue="LUXxbLuDDzObsqWYgEKWbA==" spinCount="100000" sheet="1" objects="1" scenarios="1" selectLockedCells="1" selectUnlockedCells="1"/>
  <phoneticPr fontId="2"/>
  <pageMargins left="0.70866141732283472" right="0.70866141732283472" top="0.74803149606299213" bottom="0.74803149606299213" header="0.31496062992125984" footer="0.31496062992125984"/>
  <pageSetup paperSize="9" scale="1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2"/>
  <sheetViews>
    <sheetView zoomScaleNormal="100" workbookViewId="0">
      <selection activeCell="AB75" sqref="AB75"/>
    </sheetView>
  </sheetViews>
  <sheetFormatPr defaultColWidth="9" defaultRowHeight="13.2" x14ac:dyDescent="0.2"/>
  <cols>
    <col min="1" max="1" width="3.88671875" style="65" customWidth="1"/>
    <col min="2" max="2" width="20.33203125" style="64" bestFit="1" customWidth="1"/>
    <col min="3" max="3" width="11.109375" style="65" customWidth="1"/>
    <col min="4" max="4" width="4.33203125" style="64" customWidth="1"/>
    <col min="5" max="5" width="7.21875" style="64" bestFit="1" customWidth="1"/>
    <col min="6" max="6" width="13.21875" style="64" customWidth="1"/>
    <col min="7" max="7" width="13" style="64" customWidth="1"/>
    <col min="8" max="8" width="16.77734375" style="65" customWidth="1"/>
    <col min="9" max="9" width="25.77734375" style="65" bestFit="1" customWidth="1"/>
    <col min="10" max="11" width="13" style="65" customWidth="1"/>
    <col min="12" max="12" width="4" style="65" customWidth="1"/>
    <col min="13" max="13" width="15.33203125" style="65" bestFit="1" customWidth="1"/>
    <col min="14" max="14" width="26.33203125" style="65" customWidth="1"/>
    <col min="15" max="15" width="11.6640625" style="65" bestFit="1" customWidth="1"/>
    <col min="16" max="16" width="25.21875" style="65" customWidth="1"/>
    <col min="17" max="17" width="8.21875" style="65" bestFit="1" customWidth="1"/>
    <col min="18" max="18" width="2.6640625" style="65" customWidth="1"/>
    <col min="19" max="19" width="6" style="65" customWidth="1"/>
    <col min="20" max="20" width="9" style="65"/>
    <col min="21" max="21" width="13.44140625" style="65" bestFit="1" customWidth="1"/>
    <col min="22" max="22" width="11.6640625" style="65" bestFit="1" customWidth="1"/>
    <col min="23" max="24" width="9" style="65"/>
    <col min="25" max="26" width="11.6640625" style="65" bestFit="1" customWidth="1"/>
    <col min="27" max="16384" width="9" style="65"/>
  </cols>
  <sheetData>
    <row r="1" spans="1:26" x14ac:dyDescent="0.2">
      <c r="A1" s="2"/>
      <c r="B1" s="49"/>
      <c r="C1" s="2"/>
      <c r="D1" s="49"/>
      <c r="E1" s="49"/>
      <c r="F1" s="49"/>
      <c r="G1" s="49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">
      <c r="A2" s="2"/>
      <c r="B2" s="49"/>
      <c r="C2" s="2"/>
      <c r="D2" s="49"/>
      <c r="E2" s="49"/>
      <c r="F2" s="49"/>
      <c r="G2" s="4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9.6" x14ac:dyDescent="0.2">
      <c r="A3" s="2"/>
      <c r="B3" s="49"/>
      <c r="C3" s="2"/>
      <c r="D3" s="49"/>
      <c r="E3" s="49"/>
      <c r="F3" s="49"/>
      <c r="G3" s="49"/>
      <c r="H3" s="2"/>
      <c r="I3" s="2"/>
      <c r="J3" s="2"/>
      <c r="K3" s="2"/>
      <c r="L3" s="2"/>
      <c r="M3" s="2"/>
      <c r="N3" s="71" t="s">
        <v>88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x14ac:dyDescent="0.2">
      <c r="A4" s="2"/>
      <c r="B4" s="49"/>
      <c r="C4" s="2"/>
      <c r="D4" s="49"/>
      <c r="E4" s="49"/>
      <c r="F4" s="49"/>
      <c r="G4" s="49"/>
      <c r="H4" s="72" t="s">
        <v>0</v>
      </c>
      <c r="I4" s="73">
        <f ca="1">TODAY()</f>
        <v>45984</v>
      </c>
      <c r="J4" s="72" t="str">
        <f ca="1">TEXT(I4,"(aaaa)")</f>
        <v>(日曜日)</v>
      </c>
      <c r="K4" s="72"/>
      <c r="L4" s="72"/>
      <c r="M4" s="74" t="s">
        <v>2</v>
      </c>
      <c r="N4" s="75">
        <v>44802</v>
      </c>
      <c r="O4" s="76" t="s">
        <v>39</v>
      </c>
      <c r="P4" s="77" t="s">
        <v>40</v>
      </c>
      <c r="Q4" s="77"/>
      <c r="R4" s="77"/>
      <c r="S4" s="77"/>
      <c r="T4" s="2"/>
      <c r="U4" s="2"/>
      <c r="V4" s="2"/>
      <c r="W4" s="2"/>
      <c r="X4" s="2"/>
      <c r="Y4" s="2"/>
      <c r="Z4" s="2"/>
    </row>
    <row r="5" spans="1:26" ht="21" x14ac:dyDescent="0.2">
      <c r="A5" s="2"/>
      <c r="B5" s="78" t="s">
        <v>47</v>
      </c>
      <c r="C5" s="2"/>
      <c r="D5" s="49"/>
      <c r="E5" s="49"/>
      <c r="F5" s="49"/>
      <c r="G5" s="49"/>
      <c r="H5" s="72"/>
      <c r="I5" s="73"/>
      <c r="J5" s="72"/>
      <c r="K5" s="72"/>
      <c r="L5" s="72"/>
      <c r="M5" s="74"/>
      <c r="N5" s="75"/>
      <c r="O5" s="76"/>
      <c r="P5" s="77"/>
      <c r="Q5" s="77"/>
      <c r="R5" s="77"/>
      <c r="S5" s="77"/>
      <c r="T5" s="2"/>
      <c r="U5" s="2"/>
      <c r="V5" s="2"/>
      <c r="W5" s="2"/>
      <c r="X5" s="2"/>
      <c r="Y5" s="2"/>
      <c r="Z5" s="2"/>
    </row>
    <row r="6" spans="1:26" x14ac:dyDescent="0.2">
      <c r="A6" s="2"/>
      <c r="B6" s="49"/>
      <c r="C6" s="2"/>
      <c r="D6" s="49"/>
      <c r="E6" s="49"/>
      <c r="F6" s="49"/>
      <c r="G6" s="49"/>
      <c r="H6" s="2"/>
      <c r="I6" s="76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">
      <c r="A7" s="2"/>
      <c r="B7" s="76" t="s">
        <v>63</v>
      </c>
      <c r="C7" s="79">
        <f ca="1">I4-7</f>
        <v>45977</v>
      </c>
      <c r="D7" s="76" t="str">
        <f ca="1">TEXT(C7,"aaa")</f>
        <v>日</v>
      </c>
      <c r="E7" s="76" t="s">
        <v>50</v>
      </c>
      <c r="F7" s="80">
        <f ca="1">C7</f>
        <v>45977</v>
      </c>
      <c r="G7" s="76" t="s">
        <v>48</v>
      </c>
      <c r="H7" s="50" t="s">
        <v>3</v>
      </c>
      <c r="I7" s="80">
        <f ca="1">I4+7</f>
        <v>45991</v>
      </c>
      <c r="J7" s="77" t="s">
        <v>51</v>
      </c>
      <c r="K7" s="77"/>
      <c r="L7" s="77"/>
      <c r="M7" s="76" t="s">
        <v>3</v>
      </c>
      <c r="N7" s="52">
        <f>N4+7</f>
        <v>44809</v>
      </c>
      <c r="O7" s="2"/>
      <c r="P7" s="77" t="s">
        <v>89</v>
      </c>
      <c r="Q7" s="77"/>
      <c r="R7" s="77"/>
      <c r="S7" s="77"/>
      <c r="T7" s="2" t="s">
        <v>13</v>
      </c>
      <c r="U7" s="2"/>
      <c r="V7" s="2"/>
      <c r="W7" s="2"/>
      <c r="X7" s="2"/>
      <c r="Y7" s="2"/>
      <c r="Z7" s="2"/>
    </row>
    <row r="8" spans="1:26" x14ac:dyDescent="0.2">
      <c r="A8" s="2"/>
      <c r="B8" s="76"/>
      <c r="C8" s="79"/>
      <c r="D8" s="76"/>
      <c r="E8" s="76"/>
      <c r="F8" s="76"/>
      <c r="G8" s="76"/>
      <c r="H8" s="50"/>
      <c r="I8" s="80"/>
      <c r="J8" s="77"/>
      <c r="K8" s="77"/>
      <c r="L8" s="77"/>
      <c r="M8" s="76"/>
      <c r="N8" s="51"/>
      <c r="O8" s="2"/>
      <c r="P8" s="77"/>
      <c r="Q8" s="77"/>
      <c r="R8" s="77"/>
      <c r="S8" s="77"/>
      <c r="T8" s="2"/>
      <c r="U8" s="2"/>
      <c r="V8" s="2"/>
      <c r="W8" s="2"/>
      <c r="X8" s="2"/>
      <c r="Y8" s="2"/>
      <c r="Z8" s="2"/>
    </row>
    <row r="9" spans="1:26" x14ac:dyDescent="0.2">
      <c r="A9" s="2"/>
      <c r="B9" s="76" t="s">
        <v>52</v>
      </c>
      <c r="C9" s="79">
        <f ca="1">I4-14</f>
        <v>45970</v>
      </c>
      <c r="D9" s="76" t="str">
        <f ca="1">TEXT(C9,"aaa")</f>
        <v>日</v>
      </c>
      <c r="E9" s="76" t="s">
        <v>49</v>
      </c>
      <c r="F9" s="80">
        <f t="shared" ref="F9:F29" ca="1" si="0">C9</f>
        <v>45970</v>
      </c>
      <c r="G9" s="76" t="s">
        <v>48</v>
      </c>
      <c r="H9" s="50" t="s">
        <v>14</v>
      </c>
      <c r="I9" s="80">
        <f ca="1">I4+14</f>
        <v>45998</v>
      </c>
      <c r="J9" s="77" t="s">
        <v>51</v>
      </c>
      <c r="K9" s="77"/>
      <c r="L9" s="77"/>
      <c r="M9" s="76" t="s">
        <v>14</v>
      </c>
      <c r="N9" s="52">
        <f>N4+14</f>
        <v>44816</v>
      </c>
      <c r="O9" s="2"/>
      <c r="P9" s="77"/>
      <c r="Q9" s="77"/>
      <c r="R9" s="77"/>
      <c r="S9" s="77"/>
      <c r="T9" s="2"/>
      <c r="U9" s="2"/>
      <c r="V9" s="2"/>
      <c r="W9" s="2"/>
      <c r="X9" s="2"/>
      <c r="Y9" s="2"/>
      <c r="Z9" s="2"/>
    </row>
    <row r="10" spans="1:26" x14ac:dyDescent="0.2">
      <c r="A10" s="2"/>
      <c r="B10" s="76"/>
      <c r="C10" s="77"/>
      <c r="D10" s="76"/>
      <c r="E10" s="76"/>
      <c r="F10" s="80"/>
      <c r="G10" s="76"/>
      <c r="H10" s="50"/>
      <c r="I10" s="80"/>
      <c r="J10" s="77"/>
      <c r="K10" s="77"/>
      <c r="L10" s="77"/>
      <c r="M10" s="76"/>
      <c r="N10" s="52"/>
      <c r="O10" s="2"/>
      <c r="P10" s="77">
        <f ca="1">Q13</f>
        <v>168</v>
      </c>
      <c r="Q10" s="77" t="s">
        <v>11</v>
      </c>
      <c r="R10" s="77">
        <f ca="1">Q16</f>
        <v>6</v>
      </c>
      <c r="S10" s="77" t="s">
        <v>12</v>
      </c>
      <c r="T10" s="2" t="s">
        <v>46</v>
      </c>
      <c r="U10" s="2"/>
      <c r="V10" s="2"/>
      <c r="W10" s="2"/>
      <c r="X10" s="2"/>
      <c r="Y10" s="2"/>
      <c r="Z10" s="2"/>
    </row>
    <row r="11" spans="1:26" x14ac:dyDescent="0.2">
      <c r="A11" s="2"/>
      <c r="B11" s="76" t="s">
        <v>53</v>
      </c>
      <c r="C11" s="79">
        <f ca="1">I4-21</f>
        <v>45963</v>
      </c>
      <c r="D11" s="76" t="str">
        <f ca="1">TEXT(C11,"aaa")</f>
        <v>日</v>
      </c>
      <c r="E11" s="76" t="s">
        <v>49</v>
      </c>
      <c r="F11" s="80">
        <f t="shared" ca="1" si="0"/>
        <v>45963</v>
      </c>
      <c r="G11" s="76" t="s">
        <v>48</v>
      </c>
      <c r="H11" s="50" t="s">
        <v>4</v>
      </c>
      <c r="I11" s="80">
        <f ca="1">I4+21</f>
        <v>46005</v>
      </c>
      <c r="J11" s="77" t="s">
        <v>51</v>
      </c>
      <c r="K11" s="77"/>
      <c r="L11" s="77"/>
      <c r="M11" s="76" t="s">
        <v>5</v>
      </c>
      <c r="N11" s="52">
        <f>N4+21</f>
        <v>44823</v>
      </c>
      <c r="O11" s="2"/>
      <c r="P11" s="2"/>
      <c r="Q11" s="2"/>
      <c r="R11" s="2"/>
      <c r="S11" s="2"/>
      <c r="T11" s="2" t="s">
        <v>18</v>
      </c>
      <c r="U11" s="51">
        <f>DATE(IF(MONTH(N4)+1&gt;12,YEAR(N4)+1,YEAR(N4)),IF(MONTH(N4)+1&gt;12,MONTH(N4)-11,MONTH(N4)+1),DAY(N4))</f>
        <v>44833</v>
      </c>
      <c r="V11" s="2"/>
      <c r="W11" s="2"/>
      <c r="X11" s="2"/>
      <c r="Y11" s="2"/>
      <c r="Z11" s="2"/>
    </row>
    <row r="12" spans="1:26" x14ac:dyDescent="0.2">
      <c r="A12" s="2"/>
      <c r="B12" s="76"/>
      <c r="C12" s="79"/>
      <c r="D12" s="76"/>
      <c r="E12" s="76"/>
      <c r="F12" s="80"/>
      <c r="G12" s="76"/>
      <c r="H12" s="50"/>
      <c r="I12" s="80"/>
      <c r="J12" s="77"/>
      <c r="K12" s="77"/>
      <c r="L12" s="77"/>
      <c r="M12" s="76"/>
      <c r="N12" s="52"/>
      <c r="O12" s="2"/>
      <c r="P12" s="2"/>
      <c r="Q12" s="2">
        <f ca="1">I4-N4</f>
        <v>1182</v>
      </c>
      <c r="R12" s="2"/>
      <c r="S12" s="2"/>
      <c r="T12" s="2" t="s">
        <v>20</v>
      </c>
      <c r="U12" s="51">
        <f>EDATE(N4,1)</f>
        <v>44833</v>
      </c>
      <c r="V12" s="2"/>
      <c r="W12" s="2"/>
      <c r="X12" s="2"/>
      <c r="Y12" s="2"/>
      <c r="Z12" s="2"/>
    </row>
    <row r="13" spans="1:26" x14ac:dyDescent="0.2">
      <c r="A13" s="2"/>
      <c r="B13" s="76" t="s">
        <v>60</v>
      </c>
      <c r="C13" s="79">
        <f ca="1">I4-28</f>
        <v>45956</v>
      </c>
      <c r="D13" s="76" t="str">
        <f ca="1">TEXT(C13,"aaa")</f>
        <v>日</v>
      </c>
      <c r="E13" s="76" t="s">
        <v>49</v>
      </c>
      <c r="F13" s="80">
        <f t="shared" ca="1" si="0"/>
        <v>45956</v>
      </c>
      <c r="G13" s="76" t="s">
        <v>48</v>
      </c>
      <c r="H13" s="50" t="s">
        <v>1</v>
      </c>
      <c r="I13" s="80">
        <f ca="1">I4+28</f>
        <v>46012</v>
      </c>
      <c r="J13" s="77" t="s">
        <v>51</v>
      </c>
      <c r="K13" s="77"/>
      <c r="L13" s="77"/>
      <c r="M13" s="76" t="s">
        <v>1</v>
      </c>
      <c r="N13" s="52">
        <f>N4+28</f>
        <v>44830</v>
      </c>
      <c r="O13" s="2"/>
      <c r="P13" s="2"/>
      <c r="Q13" s="2">
        <f ca="1">ROUNDDOWN(Q12/7,0)</f>
        <v>168</v>
      </c>
      <c r="R13" s="2"/>
      <c r="S13" s="2"/>
      <c r="T13" s="2" t="s">
        <v>27</v>
      </c>
      <c r="U13" s="51">
        <f>U12+1</f>
        <v>44834</v>
      </c>
      <c r="V13" s="2"/>
      <c r="W13" s="2"/>
      <c r="X13" s="2"/>
      <c r="Y13" s="2"/>
      <c r="Z13" s="2"/>
    </row>
    <row r="14" spans="1:26" x14ac:dyDescent="0.2">
      <c r="A14" s="2"/>
      <c r="B14" s="76"/>
      <c r="C14" s="79"/>
      <c r="D14" s="76"/>
      <c r="E14" s="76"/>
      <c r="F14" s="80"/>
      <c r="G14" s="76"/>
      <c r="H14" s="50"/>
      <c r="I14" s="80"/>
      <c r="J14" s="77"/>
      <c r="K14" s="77"/>
      <c r="L14" s="77"/>
      <c r="M14" s="76"/>
      <c r="N14" s="52"/>
      <c r="O14" s="2"/>
      <c r="P14" s="2"/>
      <c r="Q14" s="2"/>
      <c r="R14" s="2"/>
      <c r="S14" s="2"/>
      <c r="T14" s="2" t="s">
        <v>28</v>
      </c>
      <c r="U14" s="52">
        <f>IF(U11=U12,U11,U13)</f>
        <v>44833</v>
      </c>
      <c r="V14" s="2"/>
      <c r="W14" s="2"/>
      <c r="X14" s="2"/>
      <c r="Y14" s="2"/>
      <c r="Z14" s="2"/>
    </row>
    <row r="15" spans="1:26" x14ac:dyDescent="0.2">
      <c r="A15" s="2"/>
      <c r="B15" s="76" t="s">
        <v>54</v>
      </c>
      <c r="C15" s="79">
        <f ca="1">EDATE(I4,-1)</f>
        <v>45953</v>
      </c>
      <c r="D15" s="76" t="str">
        <f>TEXT(146,"aaa")</f>
        <v>金</v>
      </c>
      <c r="E15" s="76" t="s">
        <v>49</v>
      </c>
      <c r="F15" s="80">
        <f t="shared" ca="1" si="0"/>
        <v>45953</v>
      </c>
      <c r="G15" s="76" t="s">
        <v>48</v>
      </c>
      <c r="H15" s="50" t="s">
        <v>41</v>
      </c>
      <c r="I15" s="80">
        <f ca="1">I35</f>
        <v>46014</v>
      </c>
      <c r="J15" s="77" t="s">
        <v>51</v>
      </c>
      <c r="K15" s="77"/>
      <c r="L15" s="77"/>
      <c r="M15" s="76" t="s">
        <v>41</v>
      </c>
      <c r="N15" s="52">
        <f>U14</f>
        <v>44833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">
      <c r="A16" s="2"/>
      <c r="B16" s="76"/>
      <c r="C16" s="79"/>
      <c r="D16" s="76"/>
      <c r="E16" s="76"/>
      <c r="F16" s="80"/>
      <c r="G16" s="76"/>
      <c r="H16" s="50"/>
      <c r="I16" s="80"/>
      <c r="J16" s="77"/>
      <c r="K16" s="77"/>
      <c r="L16" s="77"/>
      <c r="M16" s="76"/>
      <c r="N16" s="52"/>
      <c r="O16" s="2"/>
      <c r="P16" s="2"/>
      <c r="Q16" s="2">
        <f ca="1">Q12-Q13*7</f>
        <v>6</v>
      </c>
      <c r="R16" s="2"/>
      <c r="S16" s="2"/>
      <c r="T16" s="2" t="s">
        <v>35</v>
      </c>
      <c r="U16" s="2"/>
      <c r="V16" s="2"/>
      <c r="W16" s="2"/>
      <c r="X16" s="2" t="s">
        <v>38</v>
      </c>
      <c r="Y16" s="2"/>
      <c r="Z16" s="2"/>
    </row>
    <row r="17" spans="1:26" x14ac:dyDescent="0.2">
      <c r="A17" s="2"/>
      <c r="B17" s="76" t="s">
        <v>61</v>
      </c>
      <c r="C17" s="79">
        <f ca="1">I4-61</f>
        <v>45923</v>
      </c>
      <c r="D17" s="76" t="str">
        <f ca="1">TEXT(C17,"aaa")</f>
        <v>火</v>
      </c>
      <c r="E17" s="76" t="s">
        <v>49</v>
      </c>
      <c r="F17" s="80">
        <f t="shared" ca="1" si="0"/>
        <v>45923</v>
      </c>
      <c r="G17" s="76" t="s">
        <v>48</v>
      </c>
      <c r="H17" s="50" t="s">
        <v>15</v>
      </c>
      <c r="I17" s="80">
        <f ca="1">I4+61</f>
        <v>46045</v>
      </c>
      <c r="J17" s="77" t="s">
        <v>51</v>
      </c>
      <c r="K17" s="77"/>
      <c r="L17" s="77"/>
      <c r="M17" s="76" t="s">
        <v>17</v>
      </c>
      <c r="N17" s="52">
        <f>N4+61</f>
        <v>44863</v>
      </c>
      <c r="O17" s="2"/>
      <c r="P17" s="2"/>
      <c r="Q17" s="2"/>
      <c r="R17" s="2"/>
      <c r="S17" s="2"/>
      <c r="T17" s="2" t="s">
        <v>19</v>
      </c>
      <c r="U17" s="51">
        <f>DATE(IF(MONTH(N4)+2&gt;12,YEAR(N4)+1,YEAR(N4)),IF(MONTH(N4)+2&gt;12,MONTH(N4)-10,MONTH(N4)+2),DAY(N4))</f>
        <v>44863</v>
      </c>
      <c r="V17" s="51"/>
      <c r="W17" s="2"/>
      <c r="X17" s="2" t="s">
        <v>18</v>
      </c>
      <c r="Y17" s="51">
        <f>DATE(IF(MONTH(N4)+3&gt;12,YEAR(N4)+1,YEAR(N4)),IF(MONTH(N4)+3&gt;12,MONTH(N4)-9,MONTH(N4)+3),DAY(N4))</f>
        <v>44894</v>
      </c>
      <c r="Z17" s="51"/>
    </row>
    <row r="18" spans="1:26" x14ac:dyDescent="0.2">
      <c r="A18" s="2"/>
      <c r="B18" s="76"/>
      <c r="C18" s="79"/>
      <c r="D18" s="76"/>
      <c r="E18" s="76"/>
      <c r="F18" s="80"/>
      <c r="G18" s="76"/>
      <c r="H18" s="50"/>
      <c r="I18" s="80"/>
      <c r="J18" s="77"/>
      <c r="K18" s="77"/>
      <c r="L18" s="77"/>
      <c r="M18" s="76"/>
      <c r="N18" s="52"/>
      <c r="O18" s="2"/>
      <c r="P18" s="2"/>
      <c r="Q18" s="2"/>
      <c r="R18" s="2"/>
      <c r="S18" s="2"/>
      <c r="T18" s="2" t="s">
        <v>21</v>
      </c>
      <c r="U18" s="51">
        <f>EDATE(N4,2)</f>
        <v>44863</v>
      </c>
      <c r="V18" s="51"/>
      <c r="W18" s="2"/>
      <c r="X18" s="2" t="s">
        <v>20</v>
      </c>
      <c r="Y18" s="51">
        <f>EDATE(N4,3)</f>
        <v>44894</v>
      </c>
      <c r="Z18" s="2"/>
    </row>
    <row r="19" spans="1:26" x14ac:dyDescent="0.2">
      <c r="A19" s="2"/>
      <c r="B19" s="76" t="s">
        <v>55</v>
      </c>
      <c r="C19" s="79">
        <f ca="1">EDATE(I4,-2)</f>
        <v>45923</v>
      </c>
      <c r="D19" s="76" t="str">
        <f ca="1">TEXT(C19,"aaa")</f>
        <v>火</v>
      </c>
      <c r="E19" s="76" t="s">
        <v>49</v>
      </c>
      <c r="F19" s="80">
        <f ca="1">C19</f>
        <v>45923</v>
      </c>
      <c r="G19" s="76" t="s">
        <v>48</v>
      </c>
      <c r="H19" s="50" t="s">
        <v>16</v>
      </c>
      <c r="I19" s="80">
        <f ca="1">I41</f>
        <v>46045</v>
      </c>
      <c r="J19" s="77" t="s">
        <v>51</v>
      </c>
      <c r="K19" s="77"/>
      <c r="L19" s="77"/>
      <c r="M19" s="76" t="s">
        <v>16</v>
      </c>
      <c r="N19" s="52">
        <f>U20</f>
        <v>44863</v>
      </c>
      <c r="O19" s="2"/>
      <c r="P19" s="2"/>
      <c r="Q19" s="2"/>
      <c r="R19" s="2"/>
      <c r="S19" s="2"/>
      <c r="T19" s="2" t="s">
        <v>24</v>
      </c>
      <c r="U19" s="51">
        <f>U18+1</f>
        <v>44864</v>
      </c>
      <c r="V19" s="51"/>
      <c r="W19" s="2"/>
      <c r="X19" s="2" t="s">
        <v>27</v>
      </c>
      <c r="Y19" s="51">
        <f>Y18+1</f>
        <v>44895</v>
      </c>
      <c r="Z19" s="2"/>
    </row>
    <row r="20" spans="1:26" x14ac:dyDescent="0.2">
      <c r="A20" s="2"/>
      <c r="B20" s="76"/>
      <c r="C20" s="77"/>
      <c r="D20" s="76"/>
      <c r="E20" s="76"/>
      <c r="F20" s="80"/>
      <c r="G20" s="76"/>
      <c r="H20" s="50"/>
      <c r="I20" s="80"/>
      <c r="J20" s="77"/>
      <c r="K20" s="77"/>
      <c r="L20" s="77"/>
      <c r="M20" s="76"/>
      <c r="N20" s="52"/>
      <c r="O20" s="2"/>
      <c r="P20" s="2"/>
      <c r="Q20" s="2"/>
      <c r="R20" s="2"/>
      <c r="S20" s="2"/>
      <c r="T20" s="2" t="s">
        <v>23</v>
      </c>
      <c r="U20" s="52">
        <f>IF(U17=U18,U17,U19)</f>
        <v>44863</v>
      </c>
      <c r="V20" s="51"/>
      <c r="W20" s="2"/>
      <c r="X20" s="2" t="s">
        <v>28</v>
      </c>
      <c r="Y20" s="51">
        <f>IF(Y17=Y18,Y17,Y19)</f>
        <v>44894</v>
      </c>
      <c r="Z20" s="2"/>
    </row>
    <row r="21" spans="1:26" x14ac:dyDescent="0.2">
      <c r="A21" s="2"/>
      <c r="B21" s="76" t="s">
        <v>56</v>
      </c>
      <c r="C21" s="79">
        <f ca="1">EDATE(I4,-3)</f>
        <v>45892</v>
      </c>
      <c r="D21" s="76" t="str">
        <f ca="1">TEXT(C21,"aaa")</f>
        <v>土</v>
      </c>
      <c r="E21" s="76" t="s">
        <v>49</v>
      </c>
      <c r="F21" s="80">
        <f t="shared" ca="1" si="0"/>
        <v>45892</v>
      </c>
      <c r="G21" s="76" t="s">
        <v>48</v>
      </c>
      <c r="H21" s="50" t="s">
        <v>26</v>
      </c>
      <c r="I21" s="80">
        <f ca="1">O41</f>
        <v>46076</v>
      </c>
      <c r="J21" s="77" t="s">
        <v>51</v>
      </c>
      <c r="K21" s="77"/>
      <c r="L21" s="77"/>
      <c r="M21" s="76" t="s">
        <v>26</v>
      </c>
      <c r="N21" s="52">
        <f>Y20</f>
        <v>44894</v>
      </c>
      <c r="O21" s="2"/>
      <c r="P21" s="2"/>
      <c r="Q21" s="2"/>
      <c r="R21" s="2"/>
      <c r="S21" s="2"/>
      <c r="T21" s="2"/>
      <c r="U21" s="51"/>
      <c r="V21" s="51"/>
      <c r="W21" s="2"/>
      <c r="X21" s="2"/>
      <c r="Y21" s="2"/>
      <c r="Z21" s="2"/>
    </row>
    <row r="22" spans="1:26" x14ac:dyDescent="0.2">
      <c r="A22" s="2"/>
      <c r="B22" s="76"/>
      <c r="C22" s="2"/>
      <c r="D22" s="49"/>
      <c r="E22" s="49"/>
      <c r="F22" s="53"/>
      <c r="G22" s="49"/>
      <c r="H22" s="2"/>
      <c r="I22" s="2"/>
      <c r="J22" s="77"/>
      <c r="K22" s="77"/>
      <c r="L22" s="77"/>
      <c r="M22" s="2"/>
      <c r="N22" s="2"/>
      <c r="O22" s="2"/>
      <c r="P22" s="2"/>
      <c r="Q22" s="2"/>
      <c r="R22" s="2"/>
      <c r="S22" s="2"/>
      <c r="T22" s="2" t="s">
        <v>36</v>
      </c>
      <c r="U22" s="2"/>
      <c r="V22" s="2"/>
      <c r="W22" s="2"/>
      <c r="X22" s="2"/>
      <c r="Y22" s="2"/>
      <c r="Z22" s="2"/>
    </row>
    <row r="23" spans="1:26" x14ac:dyDescent="0.2">
      <c r="A23" s="2"/>
      <c r="B23" s="76" t="s">
        <v>62</v>
      </c>
      <c r="C23" s="79">
        <f ca="1">I4-140</f>
        <v>45844</v>
      </c>
      <c r="D23" s="76" t="str">
        <f ca="1">TEXT(C23,"aaa")</f>
        <v>日</v>
      </c>
      <c r="E23" s="76" t="s">
        <v>49</v>
      </c>
      <c r="F23" s="80">
        <f t="shared" ca="1" si="0"/>
        <v>45844</v>
      </c>
      <c r="G23" s="76" t="s">
        <v>48</v>
      </c>
      <c r="H23" s="50" t="s">
        <v>8</v>
      </c>
      <c r="I23" s="80">
        <f ca="1">I4+140</f>
        <v>46124</v>
      </c>
      <c r="J23" s="77" t="s">
        <v>51</v>
      </c>
      <c r="K23" s="77"/>
      <c r="L23" s="77"/>
      <c r="M23" s="76" t="s">
        <v>6</v>
      </c>
      <c r="N23" s="52">
        <f>N4+140</f>
        <v>44942</v>
      </c>
      <c r="O23" s="2"/>
      <c r="P23" s="2"/>
      <c r="Q23" s="2"/>
      <c r="R23" s="2"/>
      <c r="S23" s="2"/>
      <c r="T23" s="2" t="s">
        <v>18</v>
      </c>
      <c r="U23" s="51">
        <f>DATE(IF(MONTH(N4)+6&gt;12,YEAR(N4)+1,YEAR(N4)),IF(MONTH(N4)+6&gt;12,MONTH(N4)-6,MONTH(N4)+6),DAY(N4))</f>
        <v>44986</v>
      </c>
      <c r="V23" s="51"/>
      <c r="W23" s="2"/>
      <c r="X23" s="2"/>
      <c r="Y23" s="51"/>
      <c r="Z23" s="2"/>
    </row>
    <row r="24" spans="1:26" x14ac:dyDescent="0.2">
      <c r="A24" s="2"/>
      <c r="B24" s="76"/>
      <c r="C24" s="79"/>
      <c r="D24" s="76"/>
      <c r="E24" s="76"/>
      <c r="F24" s="80"/>
      <c r="G24" s="76"/>
      <c r="H24" s="50"/>
      <c r="I24" s="80"/>
      <c r="J24" s="77"/>
      <c r="K24" s="77"/>
      <c r="L24" s="77"/>
      <c r="M24" s="76"/>
      <c r="N24" s="52"/>
      <c r="O24" s="2"/>
      <c r="P24" s="2"/>
      <c r="Q24" s="2"/>
      <c r="R24" s="2"/>
      <c r="S24" s="2"/>
      <c r="T24" s="2" t="s">
        <v>20</v>
      </c>
      <c r="U24" s="51">
        <f>EDATE(N4,6)</f>
        <v>44985</v>
      </c>
      <c r="V24" s="51"/>
      <c r="W24" s="2"/>
      <c r="X24" s="2"/>
      <c r="Y24" s="2"/>
      <c r="Z24" s="2"/>
    </row>
    <row r="25" spans="1:26" x14ac:dyDescent="0.2">
      <c r="A25" s="2"/>
      <c r="B25" s="76" t="s">
        <v>57</v>
      </c>
      <c r="C25" s="79">
        <f ca="1">I4-168</f>
        <v>45816</v>
      </c>
      <c r="D25" s="76" t="str">
        <f ca="1">TEXT(C25,"aaa")</f>
        <v>日</v>
      </c>
      <c r="E25" s="76" t="s">
        <v>49</v>
      </c>
      <c r="F25" s="80">
        <f t="shared" ca="1" si="0"/>
        <v>45816</v>
      </c>
      <c r="G25" s="76" t="s">
        <v>48</v>
      </c>
      <c r="H25" s="50" t="s">
        <v>7</v>
      </c>
      <c r="I25" s="80">
        <f ca="1">I4+168</f>
        <v>46152</v>
      </c>
      <c r="J25" s="77" t="s">
        <v>51</v>
      </c>
      <c r="K25" s="77"/>
      <c r="L25" s="77"/>
      <c r="M25" s="76" t="s">
        <v>7</v>
      </c>
      <c r="N25" s="52">
        <f>N4+168</f>
        <v>44970</v>
      </c>
      <c r="O25" s="2"/>
      <c r="P25" s="2"/>
      <c r="Q25" s="2"/>
      <c r="R25" s="2"/>
      <c r="S25" s="2"/>
      <c r="T25" s="2" t="s">
        <v>30</v>
      </c>
      <c r="U25" s="51">
        <f>U24+1</f>
        <v>44986</v>
      </c>
      <c r="V25" s="51"/>
      <c r="W25" s="2"/>
      <c r="X25" s="2"/>
      <c r="Y25" s="2"/>
      <c r="Z25" s="2"/>
    </row>
    <row r="26" spans="1:26" x14ac:dyDescent="0.2">
      <c r="A26" s="2"/>
      <c r="B26" s="76"/>
      <c r="C26" s="79"/>
      <c r="D26" s="76"/>
      <c r="E26" s="76"/>
      <c r="F26" s="80"/>
      <c r="G26" s="76"/>
      <c r="H26" s="50"/>
      <c r="I26" s="80"/>
      <c r="J26" s="77"/>
      <c r="K26" s="77"/>
      <c r="L26" s="77"/>
      <c r="M26" s="76"/>
      <c r="N26" s="52"/>
      <c r="O26" s="2"/>
      <c r="P26" s="2"/>
      <c r="Q26" s="2"/>
      <c r="R26" s="2"/>
      <c r="S26" s="2"/>
      <c r="T26" s="2" t="s">
        <v>25</v>
      </c>
      <c r="U26" s="52">
        <f>IF(U23=U24,U23,U25)</f>
        <v>44986</v>
      </c>
      <c r="V26" s="51"/>
      <c r="W26" s="2"/>
      <c r="X26" s="2"/>
      <c r="Y26" s="2"/>
      <c r="Z26" s="2"/>
    </row>
    <row r="27" spans="1:26" x14ac:dyDescent="0.2">
      <c r="A27" s="2"/>
      <c r="B27" s="76" t="s">
        <v>58</v>
      </c>
      <c r="C27" s="79">
        <f ca="1">EDATE(I4,-6)</f>
        <v>45800</v>
      </c>
      <c r="D27" s="76" t="str">
        <f ca="1">TEXT(C27,"aaa")</f>
        <v>金</v>
      </c>
      <c r="E27" s="76" t="s">
        <v>49</v>
      </c>
      <c r="F27" s="80">
        <f t="shared" ca="1" si="0"/>
        <v>45800</v>
      </c>
      <c r="G27" s="76" t="s">
        <v>48</v>
      </c>
      <c r="H27" s="50" t="s">
        <v>10</v>
      </c>
      <c r="I27" s="80">
        <f ca="1">I47</f>
        <v>46165</v>
      </c>
      <c r="J27" s="77" t="s">
        <v>51</v>
      </c>
      <c r="K27" s="77"/>
      <c r="L27" s="77"/>
      <c r="M27" s="76" t="s">
        <v>10</v>
      </c>
      <c r="N27" s="52">
        <f>U26</f>
        <v>44986</v>
      </c>
      <c r="O27" s="2"/>
      <c r="P27" s="2"/>
      <c r="Q27" s="2"/>
      <c r="R27" s="2"/>
      <c r="S27" s="2"/>
      <c r="T27" s="2"/>
      <c r="U27" s="51"/>
      <c r="V27" s="51"/>
      <c r="W27" s="2"/>
      <c r="X27" s="2"/>
      <c r="Y27" s="2"/>
      <c r="Z27" s="2"/>
    </row>
    <row r="28" spans="1:26" x14ac:dyDescent="0.2">
      <c r="A28" s="2"/>
      <c r="B28" s="76"/>
      <c r="C28" s="79"/>
      <c r="D28" s="76"/>
      <c r="E28" s="76"/>
      <c r="F28" s="80"/>
      <c r="G28" s="76"/>
      <c r="H28" s="50"/>
      <c r="I28" s="80"/>
      <c r="J28" s="77"/>
      <c r="K28" s="77"/>
      <c r="L28" s="77"/>
      <c r="M28" s="76"/>
      <c r="N28" s="52"/>
      <c r="O28" s="2"/>
      <c r="P28" s="2"/>
      <c r="Q28" s="2"/>
      <c r="R28" s="2"/>
      <c r="S28" s="2"/>
      <c r="T28" s="2" t="s">
        <v>37</v>
      </c>
      <c r="U28" s="2"/>
      <c r="V28" s="2"/>
      <c r="W28" s="2"/>
      <c r="X28" s="2"/>
      <c r="Y28" s="2"/>
      <c r="Z28" s="2"/>
    </row>
    <row r="29" spans="1:26" x14ac:dyDescent="0.2">
      <c r="A29" s="2"/>
      <c r="B29" s="76" t="s">
        <v>59</v>
      </c>
      <c r="C29" s="79">
        <f ca="1">EDATE(I4,-7)</f>
        <v>45770</v>
      </c>
      <c r="D29" s="76" t="str">
        <f ca="1">TEXT(C29,"aaa")</f>
        <v>水</v>
      </c>
      <c r="E29" s="76" t="s">
        <v>49</v>
      </c>
      <c r="F29" s="80">
        <f t="shared" ca="1" si="0"/>
        <v>45770</v>
      </c>
      <c r="G29" s="76" t="s">
        <v>48</v>
      </c>
      <c r="H29" s="50" t="s">
        <v>9</v>
      </c>
      <c r="I29" s="80">
        <f ca="1">I53</f>
        <v>46196</v>
      </c>
      <c r="J29" s="77" t="s">
        <v>51</v>
      </c>
      <c r="K29" s="77"/>
      <c r="L29" s="77"/>
      <c r="M29" s="76" t="s">
        <v>9</v>
      </c>
      <c r="N29" s="52">
        <f>U32</f>
        <v>45014</v>
      </c>
      <c r="O29" s="2"/>
      <c r="P29" s="2"/>
      <c r="Q29" s="2"/>
      <c r="R29" s="2"/>
      <c r="S29" s="2"/>
      <c r="T29" s="2" t="s">
        <v>18</v>
      </c>
      <c r="U29" s="51">
        <f>DATE(IF(MONTH(N4)+7&gt;12,YEAR(N4)+1,YEAR(N4)),IF(MONTH(N4)+7&gt;12,MONTH(N4)-5,MONTH(N4)+7),DAY(N4))</f>
        <v>45014</v>
      </c>
      <c r="V29" s="51"/>
      <c r="W29" s="2"/>
      <c r="X29" s="2"/>
      <c r="Y29" s="2"/>
      <c r="Z29" s="2"/>
    </row>
    <row r="30" spans="1:26" x14ac:dyDescent="0.2">
      <c r="A30" s="2"/>
      <c r="B30" s="49"/>
      <c r="C30" s="2"/>
      <c r="D30" s="49"/>
      <c r="E30" s="49"/>
      <c r="F30" s="49"/>
      <c r="G30" s="49"/>
      <c r="H30" s="50"/>
      <c r="I30" s="54"/>
      <c r="J30" s="2"/>
      <c r="K30" s="2"/>
      <c r="L30" s="2"/>
      <c r="M30" s="2"/>
      <c r="N30" s="2"/>
      <c r="O30" s="2"/>
      <c r="P30" s="2"/>
      <c r="Q30" s="2"/>
      <c r="R30" s="2"/>
      <c r="S30" s="2"/>
      <c r="T30" s="2" t="s">
        <v>20</v>
      </c>
      <c r="U30" s="51">
        <f>EDATE(N4,7)</f>
        <v>45014</v>
      </c>
      <c r="V30" s="2"/>
      <c r="W30" s="2"/>
      <c r="X30" s="2"/>
      <c r="Y30" s="2"/>
      <c r="Z30" s="2"/>
    </row>
    <row r="31" spans="1:26" x14ac:dyDescent="0.2">
      <c r="A31" s="2"/>
      <c r="B31" s="49"/>
      <c r="C31" s="2"/>
      <c r="D31" s="49"/>
      <c r="E31" s="49"/>
      <c r="F31" s="49"/>
      <c r="G31" s="49"/>
      <c r="H31" s="55" t="s">
        <v>42</v>
      </c>
      <c r="I31" s="49"/>
      <c r="J31" s="2"/>
      <c r="K31" s="2"/>
      <c r="L31" s="2"/>
      <c r="M31" s="2"/>
      <c r="N31" s="2"/>
      <c r="O31" s="2"/>
      <c r="P31" s="51"/>
      <c r="Q31" s="2"/>
      <c r="R31" s="2"/>
      <c r="S31" s="2"/>
      <c r="T31" s="2" t="s">
        <v>22</v>
      </c>
      <c r="U31" s="51">
        <f>U30+1</f>
        <v>45015</v>
      </c>
      <c r="V31" s="2"/>
      <c r="W31" s="2"/>
      <c r="X31" s="2"/>
      <c r="Y31" s="2"/>
      <c r="Z31" s="2"/>
    </row>
    <row r="32" spans="1:26" x14ac:dyDescent="0.2">
      <c r="A32" s="2"/>
      <c r="B32" s="49"/>
      <c r="C32" s="2" t="s">
        <v>43</v>
      </c>
      <c r="D32" s="49"/>
      <c r="E32" s="49"/>
      <c r="F32" s="49"/>
      <c r="G32" s="49"/>
      <c r="H32" s="2" t="s">
        <v>18</v>
      </c>
      <c r="I32" s="54">
        <f ca="1">DATE(IF(MONTH(I4)+1&gt;12,YEAR(I4)+1,YEAR(I4)),IF(MONTH(I4)+1&gt;12,MONTH(I4)-11,MONTH(I4)+1),DAY(I4))</f>
        <v>46014</v>
      </c>
      <c r="J32" s="2"/>
      <c r="K32" s="2"/>
      <c r="L32" s="2"/>
      <c r="M32" s="2"/>
      <c r="N32" s="51"/>
      <c r="O32" s="2"/>
      <c r="P32" s="51"/>
      <c r="Q32" s="2"/>
      <c r="R32" s="2"/>
      <c r="S32" s="2"/>
      <c r="T32" s="2" t="s">
        <v>23</v>
      </c>
      <c r="U32" s="52">
        <f>IF(U29=U30,U29,U31)</f>
        <v>45014</v>
      </c>
      <c r="V32" s="2"/>
      <c r="W32" s="2"/>
      <c r="X32" s="2"/>
      <c r="Y32" s="2"/>
      <c r="Z32" s="2"/>
    </row>
    <row r="33" spans="1:26" x14ac:dyDescent="0.2">
      <c r="A33" s="2"/>
      <c r="B33" s="49"/>
      <c r="C33" s="2" t="s">
        <v>44</v>
      </c>
      <c r="D33" s="49"/>
      <c r="E33" s="49"/>
      <c r="F33" s="49"/>
      <c r="G33" s="49"/>
      <c r="H33" s="2" t="s">
        <v>20</v>
      </c>
      <c r="I33" s="54">
        <f ca="1">EDATE(I4,1)</f>
        <v>46014</v>
      </c>
      <c r="J33" s="2"/>
      <c r="K33" s="2"/>
      <c r="L33" s="2"/>
      <c r="M33" s="2"/>
      <c r="N33" s="51"/>
      <c r="O33" s="2"/>
      <c r="P33" s="51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">
      <c r="A34" s="2"/>
      <c r="B34" s="49"/>
      <c r="C34" s="2"/>
      <c r="D34" s="49"/>
      <c r="E34" s="49"/>
      <c r="F34" s="49"/>
      <c r="G34" s="49"/>
      <c r="H34" s="2" t="s">
        <v>27</v>
      </c>
      <c r="I34" s="54">
        <f ca="1">I33+1</f>
        <v>46015</v>
      </c>
      <c r="J34" s="2"/>
      <c r="K34" s="2"/>
      <c r="L34" s="2"/>
      <c r="M34" s="2"/>
      <c r="N34" s="51"/>
      <c r="O34" s="2"/>
      <c r="P34" s="5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">
      <c r="A35" s="2"/>
      <c r="B35" s="49"/>
      <c r="C35" s="2" t="s">
        <v>45</v>
      </c>
      <c r="D35" s="49"/>
      <c r="E35" s="49"/>
      <c r="F35" s="49"/>
      <c r="G35" s="49"/>
      <c r="H35" s="2" t="s">
        <v>28</v>
      </c>
      <c r="I35" s="54">
        <f ca="1">IF(I32=I33,I32,I34)</f>
        <v>46014</v>
      </c>
      <c r="J35" s="2"/>
      <c r="K35" s="2"/>
      <c r="L35" s="2"/>
      <c r="M35" s="2"/>
      <c r="N35" s="5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">
      <c r="A36" s="2"/>
      <c r="B36" s="49"/>
      <c r="C36" s="2"/>
      <c r="D36" s="49"/>
      <c r="E36" s="49"/>
      <c r="F36" s="49"/>
      <c r="G36" s="49"/>
      <c r="H36" s="2"/>
      <c r="I36" s="49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">
      <c r="A37" s="2"/>
      <c r="B37" s="49"/>
      <c r="C37" s="2"/>
      <c r="D37" s="49"/>
      <c r="E37" s="49"/>
      <c r="F37" s="49"/>
      <c r="G37" s="49"/>
      <c r="H37" s="2" t="s">
        <v>31</v>
      </c>
      <c r="I37" s="2"/>
      <c r="J37" s="2"/>
      <c r="K37" s="2"/>
      <c r="L37" s="2"/>
      <c r="M37" s="2"/>
      <c r="N37" s="2" t="s">
        <v>34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">
      <c r="A38" s="2"/>
      <c r="B38" s="49"/>
      <c r="C38" s="2"/>
      <c r="D38" s="49"/>
      <c r="E38" s="49"/>
      <c r="F38" s="49"/>
      <c r="G38" s="49"/>
      <c r="H38" s="2" t="s">
        <v>18</v>
      </c>
      <c r="I38" s="51">
        <f ca="1">DATE(IF(MONTH(I4)+2&gt;12,YEAR(I4)+1,YEAR(I4)),IF(MONTH(I4)+2&gt;12,MONTH(I4)-10,MONTH(I4)+2),DAY(I4))</f>
        <v>46045</v>
      </c>
      <c r="J38" s="51"/>
      <c r="K38" s="51"/>
      <c r="L38" s="51"/>
      <c r="M38" s="2"/>
      <c r="N38" s="2" t="s">
        <v>18</v>
      </c>
      <c r="O38" s="51">
        <f ca="1">DATE(IF(MONTH(I4)+3&gt;12,YEAR(I4)+1,YEAR(I4)),IF(MONTH(I4)+3&gt;12,MONTH(I4)-9,MONTH(I4)+3),DAY(I4))</f>
        <v>46076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">
      <c r="A39" s="2"/>
      <c r="B39" s="49"/>
      <c r="C39" s="2"/>
      <c r="D39" s="49"/>
      <c r="E39" s="49"/>
      <c r="F39" s="49"/>
      <c r="G39" s="49"/>
      <c r="H39" s="2" t="s">
        <v>20</v>
      </c>
      <c r="I39" s="51">
        <f ca="1">EDATE(I4,2)</f>
        <v>46045</v>
      </c>
      <c r="J39" s="51"/>
      <c r="K39" s="51"/>
      <c r="L39" s="51"/>
      <c r="M39" s="2"/>
      <c r="N39" s="2" t="s">
        <v>20</v>
      </c>
      <c r="O39" s="51">
        <f ca="1">EDATE(I4,3)</f>
        <v>46076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">
      <c r="A40" s="2"/>
      <c r="B40" s="49"/>
      <c r="C40" s="2"/>
      <c r="D40" s="49"/>
      <c r="E40" s="49"/>
      <c r="F40" s="49"/>
      <c r="G40" s="49"/>
      <c r="H40" s="2" t="s">
        <v>27</v>
      </c>
      <c r="I40" s="51">
        <f ca="1">I39+1</f>
        <v>46046</v>
      </c>
      <c r="J40" s="51"/>
      <c r="K40" s="51"/>
      <c r="L40" s="51"/>
      <c r="M40" s="2"/>
      <c r="N40" s="2" t="s">
        <v>27</v>
      </c>
      <c r="O40" s="51">
        <f ca="1">O39+1</f>
        <v>46077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">
      <c r="A41" s="2"/>
      <c r="B41" s="49"/>
      <c r="C41" s="2"/>
      <c r="D41" s="49"/>
      <c r="E41" s="49"/>
      <c r="F41" s="49"/>
      <c r="G41" s="49"/>
      <c r="H41" s="2" t="s">
        <v>28</v>
      </c>
      <c r="I41" s="52">
        <f ca="1">IF(I38=I39,I38,I40)</f>
        <v>46045</v>
      </c>
      <c r="J41" s="51"/>
      <c r="K41" s="51"/>
      <c r="L41" s="51"/>
      <c r="M41" s="2"/>
      <c r="N41" s="2" t="s">
        <v>28</v>
      </c>
      <c r="O41" s="51">
        <f ca="1">IF(O38=O39,O38,O40)</f>
        <v>46076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">
      <c r="A42" s="2"/>
      <c r="B42" s="49"/>
      <c r="C42" s="2"/>
      <c r="D42" s="49"/>
      <c r="E42" s="49"/>
      <c r="F42" s="49"/>
      <c r="G42" s="49"/>
      <c r="H42" s="2"/>
      <c r="I42" s="51"/>
      <c r="J42" s="51"/>
      <c r="K42" s="51"/>
      <c r="L42" s="5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">
      <c r="A43" s="2"/>
      <c r="B43" s="49"/>
      <c r="C43" s="2"/>
      <c r="D43" s="49"/>
      <c r="E43" s="49"/>
      <c r="F43" s="49"/>
      <c r="G43" s="49"/>
      <c r="H43" s="2" t="s">
        <v>32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">
      <c r="A44" s="2"/>
      <c r="B44" s="49"/>
      <c r="C44" s="2"/>
      <c r="D44" s="49"/>
      <c r="E44" s="49"/>
      <c r="F44" s="49"/>
      <c r="G44" s="49"/>
      <c r="H44" s="2" t="s">
        <v>18</v>
      </c>
      <c r="I44" s="51">
        <f ca="1">DATE(IF(MONTH(I4)+6&gt;12,YEAR(I4)+1,YEAR(I4)),IF(MONTH(I4)+6&gt;12,MONTH(I4)-6,MONTH(I4)+6),DAY(I4))</f>
        <v>46165</v>
      </c>
      <c r="J44" s="51"/>
      <c r="K44" s="51"/>
      <c r="L44" s="51"/>
      <c r="M44" s="2"/>
      <c r="N44" s="2"/>
      <c r="O44" s="51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">
      <c r="A45" s="2"/>
      <c r="B45" s="49"/>
      <c r="C45" s="2"/>
      <c r="D45" s="49"/>
      <c r="E45" s="49"/>
      <c r="F45" s="49"/>
      <c r="G45" s="49"/>
      <c r="H45" s="2" t="s">
        <v>20</v>
      </c>
      <c r="I45" s="51">
        <f ca="1">EDATE(I4,6)</f>
        <v>46165</v>
      </c>
      <c r="J45" s="51"/>
      <c r="K45" s="51"/>
      <c r="L45" s="5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">
      <c r="A46" s="2"/>
      <c r="B46" s="49"/>
      <c r="C46" s="2"/>
      <c r="D46" s="49"/>
      <c r="E46" s="49"/>
      <c r="F46" s="49"/>
      <c r="G46" s="49"/>
      <c r="H46" s="2" t="s">
        <v>29</v>
      </c>
      <c r="I46" s="51">
        <f ca="1">I45+1</f>
        <v>46166</v>
      </c>
      <c r="J46" s="51"/>
      <c r="K46" s="51"/>
      <c r="L46" s="51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">
      <c r="A47" s="2"/>
      <c r="B47" s="49"/>
      <c r="C47" s="2"/>
      <c r="D47" s="49"/>
      <c r="E47" s="49"/>
      <c r="F47" s="49"/>
      <c r="G47" s="49"/>
      <c r="H47" s="2" t="s">
        <v>28</v>
      </c>
      <c r="I47" s="52">
        <f ca="1">IF(I44=I45,I44,I46)</f>
        <v>46165</v>
      </c>
      <c r="J47" s="51"/>
      <c r="K47" s="51"/>
      <c r="L47" s="51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">
      <c r="A48" s="2"/>
      <c r="B48" s="49"/>
      <c r="C48" s="2"/>
      <c r="D48" s="49"/>
      <c r="E48" s="49"/>
      <c r="F48" s="49"/>
      <c r="G48" s="49"/>
      <c r="H48" s="2"/>
      <c r="I48" s="51"/>
      <c r="J48" s="51"/>
      <c r="K48" s="51"/>
      <c r="L48" s="51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">
      <c r="A49" s="2"/>
      <c r="B49" s="49"/>
      <c r="C49" s="2"/>
      <c r="D49" s="49"/>
      <c r="E49" s="49"/>
      <c r="F49" s="49"/>
      <c r="G49" s="49"/>
      <c r="H49" s="2" t="s">
        <v>33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">
      <c r="A50" s="2"/>
      <c r="B50" s="49"/>
      <c r="C50" s="2"/>
      <c r="D50" s="49"/>
      <c r="E50" s="49"/>
      <c r="F50" s="49"/>
      <c r="G50" s="49"/>
      <c r="H50" s="2" t="s">
        <v>18</v>
      </c>
      <c r="I50" s="51">
        <f ca="1">DATE(IF(MONTH(I4)+7&gt;12,YEAR(I4)+1,YEAR(I4)),IF(MONTH(I4)+7&gt;12,MONTH(I4)-5,MONTH(I4)+7),DAY(I4))</f>
        <v>46196</v>
      </c>
      <c r="J50" s="51"/>
      <c r="K50" s="51"/>
      <c r="L50" s="51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">
      <c r="A51" s="2"/>
      <c r="B51" s="49"/>
      <c r="C51" s="2"/>
      <c r="D51" s="49"/>
      <c r="E51" s="49"/>
      <c r="F51" s="49"/>
      <c r="G51" s="49"/>
      <c r="H51" s="2" t="s">
        <v>20</v>
      </c>
      <c r="I51" s="51">
        <f ca="1">EDATE(I4,7)</f>
        <v>46196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">
      <c r="A52" s="2"/>
      <c r="B52" s="49"/>
      <c r="C52" s="2"/>
      <c r="D52" s="49"/>
      <c r="E52" s="49"/>
      <c r="F52" s="49"/>
      <c r="G52" s="49"/>
      <c r="H52" s="2" t="s">
        <v>27</v>
      </c>
      <c r="I52" s="51">
        <f ca="1">I51+1</f>
        <v>46197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">
      <c r="A53" s="2"/>
      <c r="B53" s="49"/>
      <c r="C53" s="2"/>
      <c r="D53" s="49"/>
      <c r="E53" s="49"/>
      <c r="F53" s="49"/>
      <c r="G53" s="49"/>
      <c r="H53" s="2" t="s">
        <v>28</v>
      </c>
      <c r="I53" s="52">
        <f ca="1">IF(I50=I51,I50,I52)</f>
        <v>46196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">
      <c r="A54" s="2"/>
      <c r="B54" s="49"/>
      <c r="C54" s="2"/>
      <c r="D54" s="49"/>
      <c r="E54" s="49"/>
      <c r="F54" s="49"/>
      <c r="G54" s="4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">
      <c r="A55" s="2"/>
      <c r="B55" s="49"/>
      <c r="C55" s="2"/>
      <c r="D55" s="49"/>
      <c r="E55" s="49"/>
      <c r="F55" s="49"/>
      <c r="G55" s="4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8" spans="1:26" x14ac:dyDescent="0.2">
      <c r="I58" s="66"/>
      <c r="O58" s="66"/>
    </row>
    <row r="59" spans="1:26" x14ac:dyDescent="0.2">
      <c r="I59" s="66"/>
      <c r="O59" s="66"/>
    </row>
    <row r="60" spans="1:26" x14ac:dyDescent="0.2">
      <c r="I60" s="66"/>
      <c r="O60" s="66"/>
    </row>
    <row r="61" spans="1:26" x14ac:dyDescent="0.2">
      <c r="I61" s="66"/>
      <c r="O61" s="66"/>
    </row>
    <row r="62" spans="1:26" x14ac:dyDescent="0.2">
      <c r="I62" s="66"/>
    </row>
    <row r="63" spans="1:26" x14ac:dyDescent="0.2">
      <c r="I63" s="66"/>
    </row>
    <row r="64" spans="1:26" x14ac:dyDescent="0.2">
      <c r="I64" s="66"/>
    </row>
    <row r="65" spans="2:17" x14ac:dyDescent="0.2">
      <c r="I65" s="66"/>
    </row>
    <row r="66" spans="2:17" x14ac:dyDescent="0.2">
      <c r="I66" s="66"/>
    </row>
    <row r="67" spans="2:17" x14ac:dyDescent="0.2">
      <c r="I67" s="66"/>
    </row>
    <row r="68" spans="2:17" x14ac:dyDescent="0.2">
      <c r="I68" s="66"/>
    </row>
    <row r="69" spans="2:17" x14ac:dyDescent="0.2">
      <c r="I69" s="66"/>
    </row>
    <row r="70" spans="2:17" x14ac:dyDescent="0.2">
      <c r="I70" s="66"/>
    </row>
    <row r="71" spans="2:17" x14ac:dyDescent="0.2">
      <c r="I71" s="66"/>
    </row>
    <row r="72" spans="2:17" x14ac:dyDescent="0.2">
      <c r="I72" s="66"/>
    </row>
    <row r="73" spans="2:17" x14ac:dyDescent="0.2">
      <c r="I73" s="66"/>
    </row>
    <row r="79" spans="2:17" x14ac:dyDescent="0.2">
      <c r="B79" s="67"/>
      <c r="C79" s="66"/>
      <c r="D79" s="67"/>
      <c r="E79" s="67"/>
      <c r="F79" s="67"/>
      <c r="G79" s="67"/>
      <c r="H79" s="66"/>
      <c r="I79" s="66"/>
      <c r="J79" s="66"/>
      <c r="K79" s="66"/>
      <c r="L79" s="66"/>
      <c r="M79" s="66"/>
      <c r="N79" s="66"/>
      <c r="O79" s="66"/>
      <c r="P79" s="66"/>
      <c r="Q79" s="66"/>
    </row>
    <row r="80" spans="2:17" x14ac:dyDescent="0.2">
      <c r="B80" s="67"/>
      <c r="C80" s="66"/>
      <c r="D80" s="67"/>
      <c r="E80" s="67"/>
      <c r="F80" s="67"/>
      <c r="G80" s="67"/>
      <c r="H80" s="66"/>
      <c r="I80" s="66"/>
      <c r="J80" s="66"/>
      <c r="K80" s="66"/>
      <c r="L80" s="66"/>
      <c r="M80" s="66"/>
      <c r="N80" s="66"/>
      <c r="O80" s="66"/>
      <c r="P80" s="66"/>
      <c r="Q80" s="66"/>
    </row>
    <row r="81" spans="2:17" x14ac:dyDescent="0.2">
      <c r="B81" s="67"/>
      <c r="C81" s="66"/>
      <c r="D81" s="67"/>
      <c r="E81" s="67"/>
      <c r="F81" s="67"/>
      <c r="G81" s="67"/>
      <c r="H81" s="66"/>
      <c r="I81" s="66"/>
      <c r="J81" s="66"/>
      <c r="K81" s="66"/>
      <c r="L81" s="66"/>
      <c r="M81" s="66"/>
      <c r="N81" s="66"/>
      <c r="O81" s="66"/>
      <c r="P81" s="66"/>
      <c r="Q81" s="66"/>
    </row>
    <row r="82" spans="2:17" x14ac:dyDescent="0.2">
      <c r="B82" s="67"/>
      <c r="C82" s="66"/>
      <c r="D82" s="67"/>
      <c r="E82" s="67"/>
      <c r="F82" s="67"/>
      <c r="G82" s="67"/>
      <c r="H82" s="66"/>
      <c r="I82" s="66"/>
      <c r="J82" s="66"/>
      <c r="K82" s="66"/>
      <c r="L82" s="66"/>
      <c r="M82" s="66"/>
      <c r="N82" s="66"/>
      <c r="O82" s="66"/>
      <c r="P82" s="66"/>
      <c r="Q82" s="66"/>
    </row>
    <row r="83" spans="2:17" x14ac:dyDescent="0.2">
      <c r="B83" s="67"/>
      <c r="C83" s="66"/>
      <c r="D83" s="67"/>
      <c r="E83" s="67"/>
      <c r="F83" s="67"/>
      <c r="G83" s="67"/>
      <c r="H83" s="66"/>
      <c r="I83" s="66"/>
      <c r="J83" s="66"/>
      <c r="K83" s="66"/>
      <c r="L83" s="66"/>
      <c r="M83" s="66"/>
      <c r="N83" s="66"/>
      <c r="O83" s="66"/>
      <c r="P83" s="66"/>
      <c r="Q83" s="66"/>
    </row>
    <row r="84" spans="2:17" x14ac:dyDescent="0.2">
      <c r="B84" s="67"/>
      <c r="C84" s="66"/>
      <c r="D84" s="67"/>
      <c r="E84" s="67"/>
      <c r="F84" s="67"/>
      <c r="G84" s="67"/>
      <c r="H84" s="66"/>
      <c r="I84" s="66"/>
      <c r="J84" s="66"/>
      <c r="K84" s="66"/>
      <c r="L84" s="66"/>
      <c r="M84" s="66"/>
      <c r="N84" s="66"/>
      <c r="O84" s="66"/>
      <c r="P84" s="66"/>
      <c r="Q84" s="66"/>
    </row>
    <row r="85" spans="2:17" x14ac:dyDescent="0.2">
      <c r="B85" s="67"/>
      <c r="C85" s="66"/>
      <c r="D85" s="67"/>
      <c r="E85" s="67"/>
      <c r="F85" s="67"/>
      <c r="G85" s="67"/>
      <c r="H85" s="66"/>
      <c r="I85" s="66"/>
      <c r="J85" s="66"/>
      <c r="K85" s="66"/>
      <c r="L85" s="66"/>
      <c r="M85" s="66"/>
      <c r="N85" s="66"/>
      <c r="O85" s="66"/>
      <c r="P85" s="66"/>
      <c r="Q85" s="66"/>
    </row>
    <row r="86" spans="2:17" x14ac:dyDescent="0.2">
      <c r="B86" s="67"/>
      <c r="C86" s="66"/>
      <c r="D86" s="67"/>
      <c r="E86" s="67"/>
      <c r="F86" s="67"/>
      <c r="G86" s="67"/>
      <c r="H86" s="66"/>
      <c r="I86" s="66"/>
      <c r="J86" s="66"/>
      <c r="K86" s="66"/>
      <c r="L86" s="66"/>
      <c r="M86" s="66"/>
      <c r="N86" s="66"/>
      <c r="O86" s="66"/>
      <c r="P86" s="66"/>
      <c r="Q86" s="66"/>
    </row>
    <row r="87" spans="2:17" x14ac:dyDescent="0.2">
      <c r="B87" s="67"/>
      <c r="C87" s="66"/>
      <c r="D87" s="67"/>
      <c r="E87" s="67"/>
      <c r="F87" s="67"/>
      <c r="G87" s="67"/>
      <c r="H87" s="66"/>
      <c r="I87" s="66"/>
      <c r="J87" s="66"/>
      <c r="K87" s="66"/>
      <c r="L87" s="66"/>
      <c r="M87" s="66"/>
      <c r="N87" s="66"/>
      <c r="O87" s="66"/>
      <c r="P87" s="66"/>
      <c r="Q87" s="66"/>
    </row>
    <row r="88" spans="2:17" x14ac:dyDescent="0.2">
      <c r="B88" s="67"/>
      <c r="C88" s="66"/>
      <c r="D88" s="67"/>
      <c r="E88" s="67"/>
      <c r="F88" s="67"/>
      <c r="G88" s="67"/>
      <c r="H88" s="66"/>
      <c r="I88" s="66"/>
      <c r="J88" s="66"/>
      <c r="K88" s="66"/>
      <c r="L88" s="66"/>
      <c r="M88" s="66"/>
      <c r="N88" s="66"/>
      <c r="O88" s="66"/>
      <c r="P88" s="66"/>
      <c r="Q88" s="66"/>
    </row>
    <row r="89" spans="2:17" x14ac:dyDescent="0.2">
      <c r="B89" s="67"/>
      <c r="C89" s="66"/>
      <c r="D89" s="67"/>
      <c r="E89" s="67"/>
      <c r="F89" s="67"/>
      <c r="G89" s="67"/>
      <c r="H89" s="66"/>
      <c r="I89" s="66"/>
      <c r="J89" s="66"/>
      <c r="K89" s="66"/>
      <c r="L89" s="66"/>
      <c r="M89" s="66"/>
      <c r="N89" s="66"/>
      <c r="O89" s="66"/>
      <c r="P89" s="66"/>
      <c r="Q89" s="66"/>
    </row>
    <row r="90" spans="2:17" x14ac:dyDescent="0.2">
      <c r="B90" s="67"/>
      <c r="C90" s="66"/>
      <c r="D90" s="67"/>
      <c r="E90" s="67"/>
      <c r="F90" s="67"/>
      <c r="G90" s="67"/>
      <c r="H90" s="66"/>
      <c r="I90" s="66"/>
      <c r="J90" s="66"/>
      <c r="K90" s="66"/>
      <c r="L90" s="66"/>
      <c r="M90" s="66"/>
      <c r="N90" s="66"/>
      <c r="O90" s="66"/>
      <c r="P90" s="66"/>
      <c r="Q90" s="66"/>
    </row>
    <row r="91" spans="2:17" x14ac:dyDescent="0.2">
      <c r="B91" s="67"/>
      <c r="C91" s="66"/>
      <c r="D91" s="67"/>
      <c r="E91" s="67"/>
      <c r="F91" s="67"/>
      <c r="G91" s="67"/>
      <c r="H91" s="66"/>
      <c r="I91" s="66"/>
      <c r="J91" s="66"/>
      <c r="K91" s="66"/>
      <c r="L91" s="66"/>
      <c r="M91" s="66"/>
      <c r="N91" s="66"/>
      <c r="O91" s="66"/>
      <c r="P91" s="66"/>
      <c r="Q91" s="66"/>
    </row>
    <row r="92" spans="2:17" x14ac:dyDescent="0.2">
      <c r="B92" s="67"/>
      <c r="C92" s="66"/>
      <c r="D92" s="67"/>
      <c r="E92" s="67"/>
      <c r="F92" s="67"/>
      <c r="G92" s="67"/>
      <c r="H92" s="66"/>
      <c r="I92" s="66"/>
      <c r="J92" s="66"/>
      <c r="K92" s="66"/>
      <c r="L92" s="66"/>
      <c r="M92" s="66"/>
      <c r="N92" s="66"/>
      <c r="O92" s="66"/>
      <c r="P92" s="66"/>
      <c r="Q92" s="66"/>
    </row>
    <row r="93" spans="2:17" x14ac:dyDescent="0.2">
      <c r="B93" s="67"/>
      <c r="C93" s="66"/>
      <c r="D93" s="67"/>
      <c r="E93" s="67"/>
      <c r="F93" s="67"/>
      <c r="G93" s="67"/>
      <c r="H93" s="66"/>
      <c r="I93" s="66"/>
      <c r="J93" s="66"/>
      <c r="K93" s="66"/>
      <c r="L93" s="66"/>
      <c r="M93" s="66"/>
      <c r="N93" s="66"/>
      <c r="O93" s="66"/>
      <c r="P93" s="66"/>
      <c r="Q93" s="66"/>
    </row>
    <row r="94" spans="2:17" x14ac:dyDescent="0.2">
      <c r="B94" s="67"/>
      <c r="C94" s="66"/>
      <c r="D94" s="67"/>
      <c r="E94" s="67"/>
      <c r="F94" s="67"/>
      <c r="G94" s="67"/>
      <c r="H94" s="66"/>
      <c r="I94" s="66"/>
      <c r="J94" s="66"/>
      <c r="K94" s="66"/>
      <c r="L94" s="66"/>
      <c r="M94" s="66"/>
      <c r="N94" s="66"/>
      <c r="O94" s="66"/>
      <c r="P94" s="66"/>
      <c r="Q94" s="66"/>
    </row>
    <row r="95" spans="2:17" x14ac:dyDescent="0.2">
      <c r="B95" s="67"/>
      <c r="C95" s="66"/>
      <c r="D95" s="67"/>
      <c r="E95" s="67"/>
      <c r="F95" s="67"/>
      <c r="G95" s="67"/>
      <c r="H95" s="66"/>
      <c r="I95" s="66"/>
      <c r="J95" s="66"/>
      <c r="K95" s="66"/>
      <c r="L95" s="66"/>
      <c r="M95" s="66"/>
      <c r="N95" s="66"/>
      <c r="O95" s="66"/>
      <c r="P95" s="66"/>
      <c r="Q95" s="66"/>
    </row>
    <row r="96" spans="2:17" x14ac:dyDescent="0.2">
      <c r="B96" s="67"/>
      <c r="C96" s="66"/>
      <c r="D96" s="67"/>
      <c r="E96" s="67"/>
      <c r="F96" s="67"/>
      <c r="G96" s="67"/>
      <c r="H96" s="66"/>
      <c r="I96" s="66"/>
      <c r="J96" s="66"/>
      <c r="K96" s="66"/>
      <c r="L96" s="66"/>
      <c r="M96" s="66"/>
      <c r="N96" s="66"/>
      <c r="O96" s="66"/>
      <c r="P96" s="66"/>
      <c r="Q96" s="66"/>
    </row>
    <row r="97" spans="2:17" x14ac:dyDescent="0.2">
      <c r="B97" s="67"/>
      <c r="C97" s="66"/>
      <c r="D97" s="67"/>
      <c r="E97" s="67"/>
      <c r="F97" s="67"/>
      <c r="G97" s="67"/>
      <c r="H97" s="66"/>
      <c r="I97" s="66"/>
      <c r="J97" s="66"/>
      <c r="K97" s="66"/>
      <c r="L97" s="66"/>
      <c r="M97" s="66"/>
      <c r="N97" s="66"/>
      <c r="O97" s="66"/>
      <c r="P97" s="66"/>
      <c r="Q97" s="66"/>
    </row>
    <row r="98" spans="2:17" x14ac:dyDescent="0.2">
      <c r="B98" s="67"/>
      <c r="C98" s="66"/>
      <c r="D98" s="67"/>
      <c r="E98" s="67"/>
      <c r="F98" s="67"/>
      <c r="G98" s="67"/>
      <c r="H98" s="66"/>
      <c r="I98" s="66"/>
      <c r="J98" s="66"/>
      <c r="K98" s="66"/>
      <c r="L98" s="66"/>
      <c r="M98" s="66"/>
      <c r="N98" s="66"/>
      <c r="O98" s="66"/>
      <c r="P98" s="66"/>
      <c r="Q98" s="66"/>
    </row>
    <row r="99" spans="2:17" x14ac:dyDescent="0.2">
      <c r="B99" s="67"/>
      <c r="C99" s="66"/>
      <c r="D99" s="67"/>
      <c r="E99" s="67"/>
      <c r="F99" s="67"/>
      <c r="G99" s="67"/>
      <c r="H99" s="66"/>
      <c r="I99" s="66"/>
      <c r="J99" s="66"/>
      <c r="K99" s="66"/>
      <c r="L99" s="66"/>
      <c r="M99" s="66"/>
      <c r="N99" s="66"/>
      <c r="O99" s="66"/>
      <c r="P99" s="66"/>
      <c r="Q99" s="66"/>
    </row>
    <row r="100" spans="2:17" x14ac:dyDescent="0.2">
      <c r="B100" s="67"/>
      <c r="C100" s="66"/>
      <c r="D100" s="67"/>
      <c r="E100" s="67"/>
      <c r="F100" s="67"/>
      <c r="G100" s="67"/>
      <c r="H100" s="66"/>
      <c r="I100" s="66"/>
      <c r="J100" s="66"/>
      <c r="K100" s="66"/>
      <c r="L100" s="66"/>
      <c r="M100" s="66"/>
      <c r="N100" s="66"/>
      <c r="O100" s="66"/>
      <c r="P100" s="66"/>
      <c r="Q100" s="66"/>
    </row>
    <row r="101" spans="2:17" x14ac:dyDescent="0.2">
      <c r="B101" s="67"/>
      <c r="C101" s="66"/>
      <c r="D101" s="67"/>
      <c r="E101" s="67"/>
      <c r="F101" s="67"/>
      <c r="G101" s="67"/>
      <c r="H101" s="66"/>
      <c r="I101" s="66"/>
      <c r="J101" s="66"/>
      <c r="K101" s="66"/>
      <c r="L101" s="66"/>
      <c r="M101" s="66"/>
      <c r="N101" s="66"/>
      <c r="O101" s="66"/>
      <c r="P101" s="66"/>
      <c r="Q101" s="66"/>
    </row>
    <row r="102" spans="2:17" x14ac:dyDescent="0.2">
      <c r="B102" s="67"/>
      <c r="C102" s="66"/>
      <c r="D102" s="67"/>
      <c r="E102" s="67"/>
      <c r="F102" s="67"/>
      <c r="G102" s="67"/>
      <c r="H102" s="66"/>
      <c r="I102" s="66"/>
      <c r="J102" s="66"/>
      <c r="K102" s="66"/>
      <c r="L102" s="66"/>
      <c r="M102" s="66"/>
      <c r="N102" s="66"/>
      <c r="O102" s="66"/>
      <c r="P102" s="66"/>
      <c r="Q102" s="66"/>
    </row>
    <row r="103" spans="2:17" x14ac:dyDescent="0.2">
      <c r="B103" s="67"/>
      <c r="C103" s="66"/>
      <c r="D103" s="67"/>
      <c r="E103" s="67"/>
      <c r="F103" s="67"/>
      <c r="G103" s="67"/>
      <c r="H103" s="66"/>
      <c r="I103" s="66"/>
      <c r="J103" s="66"/>
      <c r="K103" s="66"/>
      <c r="L103" s="66"/>
      <c r="M103" s="66"/>
      <c r="N103" s="66"/>
      <c r="O103" s="66"/>
      <c r="P103" s="66"/>
      <c r="Q103" s="66"/>
    </row>
    <row r="104" spans="2:17" x14ac:dyDescent="0.2">
      <c r="B104" s="67"/>
      <c r="C104" s="66"/>
      <c r="D104" s="67"/>
      <c r="E104" s="67"/>
      <c r="F104" s="67"/>
      <c r="G104" s="67"/>
      <c r="H104" s="66"/>
      <c r="I104" s="66"/>
      <c r="J104" s="66"/>
      <c r="K104" s="66"/>
      <c r="L104" s="66"/>
      <c r="M104" s="66"/>
      <c r="N104" s="66"/>
      <c r="O104" s="66"/>
      <c r="P104" s="66"/>
      <c r="Q104" s="66"/>
    </row>
    <row r="109" spans="2:17" x14ac:dyDescent="0.2">
      <c r="C109" s="68"/>
    </row>
    <row r="110" spans="2:17" x14ac:dyDescent="0.2">
      <c r="C110" s="66"/>
    </row>
    <row r="111" spans="2:17" x14ac:dyDescent="0.2">
      <c r="C111" s="66"/>
    </row>
    <row r="112" spans="2:17" x14ac:dyDescent="0.2">
      <c r="C112" s="66"/>
    </row>
    <row r="113" spans="3:3" x14ac:dyDescent="0.2">
      <c r="C113" s="66"/>
    </row>
    <row r="114" spans="3:3" x14ac:dyDescent="0.2">
      <c r="C114" s="66"/>
    </row>
    <row r="115" spans="3:3" x14ac:dyDescent="0.2">
      <c r="C115" s="66"/>
    </row>
    <row r="116" spans="3:3" x14ac:dyDescent="0.2">
      <c r="C116" s="66"/>
    </row>
    <row r="117" spans="3:3" x14ac:dyDescent="0.2">
      <c r="C117" s="66"/>
    </row>
    <row r="118" spans="3:3" x14ac:dyDescent="0.2">
      <c r="C118" s="66"/>
    </row>
    <row r="119" spans="3:3" x14ac:dyDescent="0.2">
      <c r="C119" s="66"/>
    </row>
    <row r="120" spans="3:3" x14ac:dyDescent="0.2">
      <c r="C120" s="66"/>
    </row>
    <row r="121" spans="3:3" x14ac:dyDescent="0.2">
      <c r="C121" s="66"/>
    </row>
    <row r="122" spans="3:3" x14ac:dyDescent="0.2">
      <c r="C122" s="66"/>
    </row>
    <row r="123" spans="3:3" x14ac:dyDescent="0.2">
      <c r="C123" s="66"/>
    </row>
    <row r="124" spans="3:3" x14ac:dyDescent="0.2">
      <c r="C124" s="66"/>
    </row>
    <row r="125" spans="3:3" x14ac:dyDescent="0.2">
      <c r="C125" s="66"/>
    </row>
    <row r="126" spans="3:3" x14ac:dyDescent="0.2">
      <c r="C126" s="66"/>
    </row>
    <row r="127" spans="3:3" x14ac:dyDescent="0.2">
      <c r="C127" s="66"/>
    </row>
    <row r="128" spans="3:3" x14ac:dyDescent="0.2">
      <c r="C128" s="66"/>
    </row>
    <row r="129" spans="3:3" x14ac:dyDescent="0.2">
      <c r="C129" s="66"/>
    </row>
    <row r="130" spans="3:3" x14ac:dyDescent="0.2">
      <c r="C130" s="66"/>
    </row>
    <row r="131" spans="3:3" x14ac:dyDescent="0.2">
      <c r="C131" s="66"/>
    </row>
    <row r="132" spans="3:3" x14ac:dyDescent="0.2">
      <c r="C132" s="66"/>
    </row>
  </sheetData>
  <sheetProtection algorithmName="SHA-512" hashValue="KLzqJ0lVZuvFiyGy/CWfCKwPysAO4iCrLwc0T4c3fFk+4fFDeISE9L38PHDLDZikQ61k6tAaksGAd3kCtpD6DQ==" saltValue="p+sl4pyWnaA6q/fmuIzjwA==" spinCount="100000" sheet="1" selectLockedCells="1" selectUnlockedCells="1"/>
  <phoneticPr fontId="2"/>
  <pageMargins left="0.70866141732283472" right="0.70866141732283472" top="0.74803149606299213" bottom="0.74803149606299213" header="0.31496062992125984" footer="0.31496062992125984"/>
  <pageSetup paperSize="9" scale="12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接種間隔確認表（印刷用）</vt:lpstr>
      <vt:lpstr>一覧表</vt:lpstr>
      <vt:lpstr>計算シート</vt:lpstr>
      <vt:lpstr>Sheet3</vt:lpstr>
      <vt:lpstr>'接種間隔確認表（印刷用）'!Print_Area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sinsatsu1</dc:creator>
  <cp:lastModifiedBy>弘 崎山</cp:lastModifiedBy>
  <cp:lastPrinted>2025-11-23T14:47:11Z</cp:lastPrinted>
  <dcterms:created xsi:type="dcterms:W3CDTF">2015-07-18T00:06:21Z</dcterms:created>
  <dcterms:modified xsi:type="dcterms:W3CDTF">2025-11-23T14:47:52Z</dcterms:modified>
</cp:coreProperties>
</file>